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2"/>
  </bookViews>
  <sheets>
    <sheet name="Stato Patrimoniale - Attivo" sheetId="4" r:id="rId1"/>
    <sheet name="Stato Patrimoniale - Passivo" sheetId="6" r:id="rId2"/>
    <sheet name="Conto Economico" sheetId="8" r:id="rId3"/>
  </sheets>
  <definedNames>
    <definedName name="_xlnm.Print_Area" localSheetId="2">'Conto Economico'!$A$1:$J$126</definedName>
    <definedName name="_xlnm.Print_Area" localSheetId="0">'Stato Patrimoniale - Attivo'!$A$1:$M$100</definedName>
    <definedName name="_xlnm.Print_Area" localSheetId="1">'Stato Patrimoniale - Passivo'!$A$1:$M$71</definedName>
    <definedName name="_xlnm.Print_Titles" localSheetId="2">'Conto Economico'!$1:$5</definedName>
    <definedName name="_xlnm.Print_Titles" localSheetId="0">'Stato Patrimoniale - Attivo'!$1:$5</definedName>
    <definedName name="_xlnm.Print_Titles" localSheetId="1">'Stato Patrimoniale - Passivo'!$1:$5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" l="1"/>
  <c r="K43" i="6" l="1"/>
  <c r="K62" i="6"/>
  <c r="G68" i="8" l="1"/>
  <c r="G67" i="8"/>
  <c r="K57" i="6" l="1"/>
  <c r="K64" i="6" s="1"/>
  <c r="K35" i="6"/>
  <c r="K30" i="6"/>
  <c r="K22" i="6"/>
  <c r="K40" i="4"/>
  <c r="K86" i="4" s="1"/>
  <c r="K13" i="4" l="1"/>
  <c r="K7" i="4"/>
  <c r="K37" i="4" l="1"/>
  <c r="K93" i="4" s="1"/>
  <c r="K74" i="6" s="1"/>
  <c r="G75" i="8" l="1"/>
  <c r="G63" i="8" l="1"/>
  <c r="J14" i="4"/>
  <c r="H109" i="8" l="1"/>
  <c r="H116" i="8" s="1"/>
  <c r="H101" i="8"/>
  <c r="H98" i="8"/>
  <c r="H95" i="8"/>
  <c r="H90" i="8"/>
  <c r="H78" i="8"/>
  <c r="H75" i="8"/>
  <c r="H70" i="8"/>
  <c r="H57" i="8"/>
  <c r="H39" i="8"/>
  <c r="H36" i="8"/>
  <c r="H24" i="8"/>
  <c r="H16" i="8"/>
  <c r="H9" i="8"/>
  <c r="H104" i="8" l="1"/>
  <c r="H7" i="8"/>
  <c r="H33" i="8" s="1"/>
  <c r="H63" i="8"/>
  <c r="H83" i="8" s="1"/>
  <c r="G9" i="8"/>
  <c r="H85" i="8" l="1"/>
  <c r="H106" i="8" s="1"/>
  <c r="H118" i="8" s="1"/>
  <c r="G24" i="8"/>
  <c r="G98" i="8" l="1"/>
  <c r="G70" i="8"/>
  <c r="J61" i="4" l="1"/>
  <c r="G39" i="8" l="1"/>
  <c r="J67" i="4" l="1"/>
  <c r="I66" i="4" l="1"/>
  <c r="J31" i="4"/>
  <c r="J10" i="6" l="1"/>
  <c r="J8" i="6" s="1"/>
  <c r="J30" i="6"/>
  <c r="J35" i="6"/>
  <c r="J39" i="6"/>
  <c r="J40" i="6"/>
  <c r="J41" i="6"/>
  <c r="J42" i="6"/>
  <c r="J44" i="6"/>
  <c r="J45" i="6"/>
  <c r="J46" i="6"/>
  <c r="J47" i="6"/>
  <c r="J48" i="6"/>
  <c r="J49" i="6"/>
  <c r="J50" i="6"/>
  <c r="J52" i="6"/>
  <c r="J53" i="6"/>
  <c r="J54" i="6"/>
  <c r="J55" i="6"/>
  <c r="J56" i="6"/>
  <c r="J60" i="6"/>
  <c r="J61" i="6"/>
  <c r="J67" i="6"/>
  <c r="J68" i="6"/>
  <c r="J69" i="6"/>
  <c r="J70" i="6"/>
  <c r="J22" i="6" l="1"/>
  <c r="J62" i="6"/>
  <c r="J71" i="6"/>
  <c r="J43" i="6"/>
  <c r="J51" i="6" l="1"/>
  <c r="J57" i="6" l="1"/>
  <c r="J17" i="4"/>
  <c r="J36" i="4"/>
  <c r="J35" i="4"/>
  <c r="J83" i="4"/>
  <c r="J84" i="4"/>
  <c r="J85" i="4"/>
  <c r="J82" i="4"/>
  <c r="L84" i="4" l="1"/>
  <c r="J64" i="6"/>
  <c r="L85" i="4"/>
  <c r="L83" i="4"/>
  <c r="L82" i="4"/>
  <c r="J76" i="4"/>
  <c r="J74" i="4"/>
  <c r="J73" i="4"/>
  <c r="J71" i="4"/>
  <c r="L67" i="4"/>
  <c r="L61" i="4"/>
  <c r="L41" i="4"/>
  <c r="L42" i="4"/>
  <c r="L18" i="4"/>
  <c r="L19" i="4"/>
  <c r="L20" i="4"/>
  <c r="L21" i="4"/>
  <c r="L22" i="4"/>
  <c r="L23" i="4"/>
  <c r="L24" i="4"/>
  <c r="L25" i="4"/>
  <c r="L26" i="4"/>
  <c r="L76" i="4" l="1"/>
  <c r="L74" i="4"/>
  <c r="L71" i="4"/>
  <c r="L73" i="4"/>
  <c r="J72" i="4"/>
  <c r="H43" i="6" l="1"/>
  <c r="J80" i="4" l="1"/>
  <c r="J79" i="4"/>
  <c r="H34" i="4" l="1"/>
  <c r="I34" i="4" l="1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J71" i="8" s="1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J81" i="8" s="1"/>
  <c r="I82" i="8"/>
  <c r="J82" i="8" s="1"/>
  <c r="I86" i="8"/>
  <c r="J86" i="8" s="1"/>
  <c r="I87" i="8"/>
  <c r="J87" i="8" s="1"/>
  <c r="I88" i="8"/>
  <c r="J88" i="8" s="1"/>
  <c r="I89" i="8"/>
  <c r="J89" i="8" s="1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J113" i="8"/>
  <c r="I114" i="8"/>
  <c r="J114" i="8" s="1"/>
  <c r="I115" i="8"/>
  <c r="J115" i="8" s="1"/>
  <c r="I117" i="8"/>
  <c r="I68" i="8" l="1"/>
  <c r="J68" i="8" s="1"/>
  <c r="I67" i="8" l="1"/>
  <c r="J67" i="8" s="1"/>
  <c r="I73" i="8"/>
  <c r="J73" i="8" s="1"/>
  <c r="L8" i="4" l="1"/>
  <c r="M8" i="4" s="1"/>
  <c r="L9" i="4"/>
  <c r="M9" i="4" s="1"/>
  <c r="L10" i="4"/>
  <c r="M10" i="4" s="1"/>
  <c r="L11" i="4"/>
  <c r="M11" i="4" s="1"/>
  <c r="L12" i="4"/>
  <c r="M12" i="4" s="1"/>
  <c r="L15" i="4"/>
  <c r="M15" i="4" s="1"/>
  <c r="L16" i="4"/>
  <c r="M16" i="4" s="1"/>
  <c r="M18" i="4"/>
  <c r="M19" i="4"/>
  <c r="M20" i="4"/>
  <c r="M21" i="4"/>
  <c r="M22" i="4"/>
  <c r="M23" i="4"/>
  <c r="M24" i="4"/>
  <c r="M25" i="4"/>
  <c r="M26" i="4"/>
  <c r="L27" i="4"/>
  <c r="M27" i="4" s="1"/>
  <c r="L35" i="4"/>
  <c r="M35" i="4" s="1"/>
  <c r="L36" i="4"/>
  <c r="M36" i="4" s="1"/>
  <c r="L38" i="4"/>
  <c r="M38" i="4" s="1"/>
  <c r="L39" i="4"/>
  <c r="M39" i="4" s="1"/>
  <c r="M41" i="4"/>
  <c r="M42" i="4"/>
  <c r="L43" i="4"/>
  <c r="M43" i="4" s="1"/>
  <c r="L44" i="4"/>
  <c r="M44" i="4" s="1"/>
  <c r="L45" i="4"/>
  <c r="M45" i="4" s="1"/>
  <c r="L79" i="4"/>
  <c r="M79" i="4" s="1"/>
  <c r="L80" i="4"/>
  <c r="M80" i="4" s="1"/>
  <c r="M82" i="4"/>
  <c r="M83" i="4"/>
  <c r="M84" i="4"/>
  <c r="M85" i="4"/>
  <c r="L89" i="4"/>
  <c r="M89" i="4" s="1"/>
  <c r="L90" i="4"/>
  <c r="M90" i="4" s="1"/>
  <c r="L92" i="4"/>
  <c r="M92" i="4" s="1"/>
  <c r="L97" i="4"/>
  <c r="M97" i="4" s="1"/>
  <c r="L98" i="4"/>
  <c r="M98" i="4" s="1"/>
  <c r="L99" i="4"/>
  <c r="M99" i="4" s="1"/>
  <c r="I29" i="4"/>
  <c r="I28" i="4" s="1"/>
  <c r="H29" i="4"/>
  <c r="H28" i="4" s="1"/>
  <c r="J91" i="4"/>
  <c r="J81" i="4"/>
  <c r="J78" i="4"/>
  <c r="J77" i="4"/>
  <c r="M76" i="4"/>
  <c r="J75" i="4"/>
  <c r="M74" i="4"/>
  <c r="M73" i="4"/>
  <c r="M71" i="4"/>
  <c r="J70" i="4"/>
  <c r="J69" i="4"/>
  <c r="J68" i="4"/>
  <c r="M67" i="4"/>
  <c r="J65" i="4"/>
  <c r="J64" i="4"/>
  <c r="J63" i="4"/>
  <c r="J62" i="4"/>
  <c r="J57" i="4"/>
  <c r="J56" i="4"/>
  <c r="J55" i="4"/>
  <c r="J54" i="4"/>
  <c r="J53" i="4"/>
  <c r="J51" i="4"/>
  <c r="J50" i="4"/>
  <c r="J49" i="4"/>
  <c r="J40" i="4"/>
  <c r="J34" i="4"/>
  <c r="J33" i="4"/>
  <c r="J32" i="4"/>
  <c r="L31" i="4"/>
  <c r="J30" i="4"/>
  <c r="J13" i="4"/>
  <c r="J7" i="4"/>
  <c r="I72" i="4"/>
  <c r="H66" i="4"/>
  <c r="M61" i="4"/>
  <c r="I60" i="4"/>
  <c r="I59" i="4" s="1"/>
  <c r="H60" i="4"/>
  <c r="H59" i="4" s="1"/>
  <c r="I52" i="4"/>
  <c r="H52" i="4"/>
  <c r="I48" i="4"/>
  <c r="H48" i="4"/>
  <c r="L63" i="4" l="1"/>
  <c r="M63" i="4" s="1"/>
  <c r="L51" i="4"/>
  <c r="M51" i="4" s="1"/>
  <c r="L54" i="4"/>
  <c r="M54" i="4" s="1"/>
  <c r="L33" i="4"/>
  <c r="M33" i="4" s="1"/>
  <c r="L65" i="4"/>
  <c r="M65" i="4" s="1"/>
  <c r="L32" i="4"/>
  <c r="M32" i="4" s="1"/>
  <c r="L55" i="4"/>
  <c r="M55" i="4" s="1"/>
  <c r="L56" i="4"/>
  <c r="M56" i="4" s="1"/>
  <c r="L78" i="4"/>
  <c r="M78" i="4" s="1"/>
  <c r="L50" i="4"/>
  <c r="M50" i="4" s="1"/>
  <c r="L57" i="4"/>
  <c r="M57" i="4" s="1"/>
  <c r="I47" i="4"/>
  <c r="L49" i="4"/>
  <c r="M49" i="4" s="1"/>
  <c r="L62" i="4"/>
  <c r="M62" i="4" s="1"/>
  <c r="L91" i="4"/>
  <c r="M91" i="4" s="1"/>
  <c r="L81" i="4"/>
  <c r="M81" i="4" s="1"/>
  <c r="L77" i="4"/>
  <c r="M77" i="4" s="1"/>
  <c r="L64" i="4"/>
  <c r="M64" i="4" s="1"/>
  <c r="H58" i="4"/>
  <c r="H46" i="4" s="1"/>
  <c r="L30" i="4"/>
  <c r="M30" i="4" s="1"/>
  <c r="J29" i="4"/>
  <c r="L75" i="4"/>
  <c r="M75" i="4" s="1"/>
  <c r="L68" i="4"/>
  <c r="M68" i="4" s="1"/>
  <c r="L69" i="4"/>
  <c r="M69" i="4" s="1"/>
  <c r="L70" i="4"/>
  <c r="M70" i="4" s="1"/>
  <c r="J52" i="4"/>
  <c r="I58" i="4"/>
  <c r="L53" i="4"/>
  <c r="M53" i="4" s="1"/>
  <c r="J48" i="4"/>
  <c r="J60" i="4"/>
  <c r="J66" i="4"/>
  <c r="L68" i="6"/>
  <c r="M68" i="6" s="1"/>
  <c r="L70" i="6"/>
  <c r="M70" i="6" s="1"/>
  <c r="H62" i="6"/>
  <c r="L9" i="6"/>
  <c r="M9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L20" i="6"/>
  <c r="M20" i="6" s="1"/>
  <c r="L21" i="6"/>
  <c r="M21" i="6" s="1"/>
  <c r="L25" i="6"/>
  <c r="M25" i="6" s="1"/>
  <c r="L26" i="6"/>
  <c r="M26" i="6" s="1"/>
  <c r="L27" i="6"/>
  <c r="M27" i="6" s="1"/>
  <c r="L28" i="6"/>
  <c r="M28" i="6" s="1"/>
  <c r="L29" i="6"/>
  <c r="M29" i="6" s="1"/>
  <c r="L33" i="6"/>
  <c r="M33" i="6" s="1"/>
  <c r="L34" i="6"/>
  <c r="M34" i="6" s="1"/>
  <c r="L38" i="6"/>
  <c r="M38" i="6" s="1"/>
  <c r="L60" i="6"/>
  <c r="M60" i="6" s="1"/>
  <c r="L61" i="6"/>
  <c r="M61" i="6" s="1"/>
  <c r="L63" i="6"/>
  <c r="M63" i="6" s="1"/>
  <c r="L69" i="6"/>
  <c r="M69" i="6" s="1"/>
  <c r="L7" i="6"/>
  <c r="M7" i="6" s="1"/>
  <c r="I46" i="4" l="1"/>
  <c r="L66" i="4"/>
  <c r="M66" i="4" s="1"/>
  <c r="J59" i="4"/>
  <c r="J47" i="4"/>
  <c r="L72" i="4"/>
  <c r="M72" i="4" s="1"/>
  <c r="L60" i="4"/>
  <c r="M60" i="4" s="1"/>
  <c r="J28" i="4"/>
  <c r="L67" i="6"/>
  <c r="L28" i="4" l="1"/>
  <c r="M28" i="4" s="1"/>
  <c r="J58" i="4"/>
  <c r="J37" i="4"/>
  <c r="L59" i="4"/>
  <c r="M59" i="4" s="1"/>
  <c r="J46" i="4" l="1"/>
  <c r="L58" i="4"/>
  <c r="M58" i="4" s="1"/>
  <c r="I70" i="8"/>
  <c r="J70" i="8" s="1"/>
  <c r="J86" i="4" l="1"/>
  <c r="J93" i="4" l="1"/>
  <c r="L86" i="4"/>
  <c r="M86" i="4" s="1"/>
  <c r="H57" i="6"/>
  <c r="I43" i="6"/>
  <c r="I57" i="6" s="1"/>
  <c r="L56" i="6"/>
  <c r="M56" i="6" s="1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2" i="6"/>
  <c r="M42" i="6" s="1"/>
  <c r="L41" i="6"/>
  <c r="M41" i="6" s="1"/>
  <c r="L40" i="6"/>
  <c r="M40" i="6" s="1"/>
  <c r="L39" i="6"/>
  <c r="M39" i="6" s="1"/>
  <c r="L52" i="4"/>
  <c r="M52" i="4" s="1"/>
  <c r="L48" i="4"/>
  <c r="M48" i="4" s="1"/>
  <c r="L34" i="4"/>
  <c r="M34" i="4" s="1"/>
  <c r="J74" i="6" l="1"/>
  <c r="L93" i="4"/>
  <c r="M93" i="4" s="1"/>
  <c r="L47" i="4"/>
  <c r="M47" i="4" s="1"/>
  <c r="J100" i="4" l="1"/>
  <c r="L96" i="4"/>
  <c r="M96" i="4" s="1"/>
  <c r="L57" i="6"/>
  <c r="M57" i="6" s="1"/>
  <c r="L43" i="6"/>
  <c r="M43" i="6" s="1"/>
  <c r="L100" i="4" l="1"/>
  <c r="M100" i="4" s="1"/>
  <c r="G101" i="8"/>
  <c r="I98" i="8"/>
  <c r="J98" i="8" s="1"/>
  <c r="G95" i="8"/>
  <c r="G90" i="8"/>
  <c r="G109" i="8"/>
  <c r="G78" i="8"/>
  <c r="I75" i="8"/>
  <c r="J75" i="8" s="1"/>
  <c r="I63" i="8"/>
  <c r="J63" i="8" s="1"/>
  <c r="G57" i="8"/>
  <c r="I39" i="8"/>
  <c r="J39" i="8" s="1"/>
  <c r="G36" i="8"/>
  <c r="G16" i="8"/>
  <c r="L71" i="6"/>
  <c r="M71" i="6" s="1"/>
  <c r="L62" i="6"/>
  <c r="M62" i="6" s="1"/>
  <c r="L35" i="6"/>
  <c r="M35" i="6" s="1"/>
  <c r="L30" i="6"/>
  <c r="M30" i="6" s="1"/>
  <c r="L40" i="4"/>
  <c r="M40" i="4" s="1"/>
  <c r="L17" i="4"/>
  <c r="M17" i="4" s="1"/>
  <c r="L14" i="4"/>
  <c r="M14" i="4" s="1"/>
  <c r="L7" i="4"/>
  <c r="M7" i="4" s="1"/>
  <c r="I16" i="8" l="1"/>
  <c r="J16" i="8" s="1"/>
  <c r="G7" i="8"/>
  <c r="I95" i="8"/>
  <c r="J95" i="8" s="1"/>
  <c r="I90" i="8"/>
  <c r="J90" i="8" s="1"/>
  <c r="I57" i="8"/>
  <c r="J57" i="8" s="1"/>
  <c r="I78" i="8"/>
  <c r="J78" i="8" s="1"/>
  <c r="I36" i="8"/>
  <c r="J36" i="8" s="1"/>
  <c r="I101" i="8"/>
  <c r="J101" i="8" s="1"/>
  <c r="G104" i="8"/>
  <c r="I9" i="8"/>
  <c r="J9" i="8" s="1"/>
  <c r="G116" i="8"/>
  <c r="I109" i="8"/>
  <c r="J109" i="8" s="1"/>
  <c r="L10" i="6"/>
  <c r="M10" i="6" s="1"/>
  <c r="G83" i="8"/>
  <c r="L46" i="4"/>
  <c r="M46" i="4" s="1"/>
  <c r="L13" i="4"/>
  <c r="M13" i="4" s="1"/>
  <c r="I116" i="8" l="1"/>
  <c r="J116" i="8" s="1"/>
  <c r="I104" i="8"/>
  <c r="J104" i="8" s="1"/>
  <c r="I83" i="8"/>
  <c r="J83" i="8" s="1"/>
  <c r="I7" i="8"/>
  <c r="J7" i="8" s="1"/>
  <c r="L29" i="4"/>
  <c r="L8" i="6"/>
  <c r="M8" i="6" s="1"/>
  <c r="L37" i="4"/>
  <c r="M37" i="4" s="1"/>
  <c r="L22" i="6" l="1"/>
  <c r="M22" i="6" s="1"/>
  <c r="L64" i="6"/>
  <c r="M64" i="6" s="1"/>
  <c r="I27" i="8"/>
  <c r="J27" i="8" s="1"/>
  <c r="I24" i="8"/>
  <c r="J24" i="8" s="1"/>
  <c r="G33" i="8" l="1"/>
  <c r="G85" i="8" l="1"/>
  <c r="I33" i="8"/>
  <c r="J33" i="8" s="1"/>
  <c r="I85" i="8" l="1"/>
  <c r="J85" i="8" s="1"/>
  <c r="G106" i="8"/>
  <c r="I106" i="8" l="1"/>
  <c r="J106" i="8" s="1"/>
  <c r="G118" i="8"/>
  <c r="I118" i="8" l="1"/>
  <c r="J118" i="8" s="1"/>
</calcChain>
</file>

<file path=xl/sharedStrings.xml><?xml version="1.0" encoding="utf-8"?>
<sst xmlns="http://schemas.openxmlformats.org/spreadsheetml/2006/main" count="516" uniqueCount="300">
  <si>
    <r>
      <t>Importi</t>
    </r>
    <r>
      <rPr>
        <b/>
        <sz val="12"/>
        <rFont val="Tahoma"/>
        <family val="2"/>
      </rPr>
      <t xml:space="preserve">: Euro    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</si>
  <si>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</si>
  <si>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</si>
  <si>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</si>
  <si>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</si>
  <si>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</si>
  <si>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</si>
  <si>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</si>
  <si>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</si>
  <si>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</si>
  <si>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3)</t>
  </si>
  <si>
    <t>4)</t>
  </si>
  <si>
    <t>5)</t>
  </si>
  <si>
    <t>II</t>
  </si>
  <si>
    <t>Immobilizzazioni materiali</t>
  </si>
  <si>
    <t>Terreni</t>
  </si>
  <si>
    <t>Fabbricati</t>
  </si>
  <si>
    <t>a)</t>
  </si>
  <si>
    <t>b)</t>
  </si>
  <si>
    <t>Impianti e macchinari</t>
  </si>
  <si>
    <t>Attrezzature sanitarie e scientifiche</t>
  </si>
  <si>
    <t>Mobili e arredi</t>
  </si>
  <si>
    <t>6)</t>
  </si>
  <si>
    <t>Automezzi</t>
  </si>
  <si>
    <t>7)</t>
  </si>
  <si>
    <t>8)</t>
  </si>
  <si>
    <t>III</t>
  </si>
  <si>
    <t>B)</t>
  </si>
  <si>
    <t>ATTIVO CIRCOLANTE</t>
  </si>
  <si>
    <t>Rimanenze</t>
  </si>
  <si>
    <t>IV</t>
  </si>
  <si>
    <t>Disponibilità liquide</t>
  </si>
  <si>
    <t>Cassa</t>
  </si>
  <si>
    <t>Istituto Tesoriere</t>
  </si>
  <si>
    <t>C)</t>
  </si>
  <si>
    <t>D)</t>
  </si>
  <si>
    <t>CONTI D'ORDINE</t>
  </si>
  <si>
    <t>Depositi cauzionali</t>
  </si>
  <si>
    <t>PATRIMONIO NETTO</t>
  </si>
  <si>
    <t>Finanziamenti per investimenti</t>
  </si>
  <si>
    <t>Fondo di dotazione</t>
  </si>
  <si>
    <t>Contributi per ripiano perdite</t>
  </si>
  <si>
    <t>V</t>
  </si>
  <si>
    <t>Utili (perdite) portati a nuovo</t>
  </si>
  <si>
    <t>VI</t>
  </si>
  <si>
    <t>Utile (perdita) dell'esercizio</t>
  </si>
  <si>
    <t>FONDI PER RISCHI ED ONERI</t>
  </si>
  <si>
    <t>TRATTAMENTO FINE RAPPORTO</t>
  </si>
  <si>
    <t>Debiti tributari</t>
  </si>
  <si>
    <t>9)</t>
  </si>
  <si>
    <t>E)</t>
  </si>
  <si>
    <t>F)</t>
  </si>
  <si>
    <t>VARIAZIONE T/T-1</t>
  </si>
  <si>
    <t>Costi di ricerca e sviluppo</t>
  </si>
  <si>
    <t>Altre immobilizzazioni immateriali</t>
  </si>
  <si>
    <t>Oggetti d'arte</t>
  </si>
  <si>
    <t>Crediti finanziari</t>
  </si>
  <si>
    <t>Partecipazioni</t>
  </si>
  <si>
    <t>Altri titoli</t>
  </si>
  <si>
    <t>c)</t>
  </si>
  <si>
    <t>Crediti finanziari v/Stato</t>
  </si>
  <si>
    <t>Crediti finanziari v/altri</t>
  </si>
  <si>
    <t>Crediti finanziari v/Regione</t>
  </si>
  <si>
    <t>Partecipazioni che non costituiscono immobilizzazioni</t>
  </si>
  <si>
    <t>Conto corrente postale</t>
  </si>
  <si>
    <t>Ratei attivi</t>
  </si>
  <si>
    <t>Ratei passivi</t>
  </si>
  <si>
    <t>Fabbricati non strumentali (disponibili)</t>
  </si>
  <si>
    <t>Fabbricati strumentali (indisponibili)</t>
  </si>
  <si>
    <t>Crediti v/Comuni</t>
  </si>
  <si>
    <t>VII</t>
  </si>
  <si>
    <t>Canoni di leasing ancora da pagare</t>
  </si>
  <si>
    <t>Altri conti d'ordine</t>
  </si>
  <si>
    <t>TOTALE ATTIVO (A+B+C)</t>
  </si>
  <si>
    <t>Crediti v/Stato</t>
  </si>
  <si>
    <t>Crediti v/Stato - parte corrente</t>
  </si>
  <si>
    <t>Crediti v/Stato - altro</t>
  </si>
  <si>
    <t>Crediti v/Stato - investimenti</t>
  </si>
  <si>
    <t>Crediti v/Regione o Provincia Autonoma</t>
  </si>
  <si>
    <t>Crediti v/Regione o Provincia Autonoma - parte corrente</t>
  </si>
  <si>
    <t>Crediti v/Erario</t>
  </si>
  <si>
    <t>Finanziamenti da Regione per investimenti</t>
  </si>
  <si>
    <t>Finanziamenti da Stato per investimenti</t>
  </si>
  <si>
    <t>Altre riserve</t>
  </si>
  <si>
    <t>Fondi per rischi</t>
  </si>
  <si>
    <t>Fondi per imposte, anche differite</t>
  </si>
  <si>
    <t>Premi operosità</t>
  </si>
  <si>
    <t>Debiti v/Istituto Tesoriere</t>
  </si>
  <si>
    <t>Debiti v/altri finanziatori</t>
  </si>
  <si>
    <t>Debiti v/Stato</t>
  </si>
  <si>
    <t>Debiti v/Regione o Provincia Autonoma</t>
  </si>
  <si>
    <t>Debiti v/Comuni</t>
  </si>
  <si>
    <t>Debiti v/aziende sanitarie pubbliche</t>
  </si>
  <si>
    <t>Debiti v/fornitori</t>
  </si>
  <si>
    <t>Debiti v/istituti previdenziali, assistenziali e sicurezza sociale</t>
  </si>
  <si>
    <t>RATEI E RISCONTI ATTIVI</t>
  </si>
  <si>
    <t>RATEI E RISCONTI PASSIVI</t>
  </si>
  <si>
    <t>Risconti passivi</t>
  </si>
  <si>
    <t>TOTALE PASSIVO E PATRIMONIO NETTO (A+B+C+D+E)</t>
  </si>
  <si>
    <t>Risconti attivi</t>
  </si>
  <si>
    <t>CONTO  ECONOMICO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</si>
  <si>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</si>
  <si>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</si>
  <si>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</si>
  <si>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</si>
  <si>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</si>
  <si>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</si>
  <si>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</si>
  <si>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</si>
  <si>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</si>
  <si>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</si>
  <si>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</si>
  <si>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</si>
  <si>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</si>
  <si>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</si>
  <si>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</si>
  <si>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</si>
  <si>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</si>
  <si>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</si>
  <si>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</si>
  <si>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</si>
  <si>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</si>
  <si>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</si>
  <si>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</si>
  <si>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</si>
  <si>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</si>
  <si>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</si>
  <si>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</si>
  <si>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</si>
  <si>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Finanziamenti da Stato - altro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</si>
  <si>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</si>
  <si>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</si>
  <si>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</si>
  <si>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</si>
  <si>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</si>
  <si>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</si>
  <si>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</si>
  <si>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</si>
  <si>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</si>
  <si>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</si>
  <si>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</si>
  <si>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</si>
  <si>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</si>
  <si>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</si>
  <si>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</si>
  <si>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</si>
  <si>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</si>
  <si>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</si>
  <si>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</si>
  <si>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</si>
  <si>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</si>
  <si>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</si>
  <si>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</si>
  <si>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</si>
  <si>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</si>
  <si>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</si>
  <si>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Totale F)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</si>
  <si>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</si>
  <si>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</si>
  <si>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</si>
  <si>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</si>
  <si>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</si>
  <si>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</si>
  <si>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</si>
  <si>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</si>
  <si>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</si>
  <si>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</si>
  <si>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12)</t>
  </si>
  <si>
    <t>Mutui passivi</t>
  </si>
  <si>
    <t>Concorsi, recuperi e rimborsi</t>
  </si>
  <si>
    <t>Finanziamenti per beni di prima dotazione</t>
  </si>
  <si>
    <t>Finanziamenti per investimenti da rettifica contributi in conto esercizio</t>
  </si>
  <si>
    <t>Fondi da distribuire</t>
  </si>
  <si>
    <t>Ricavi per prestazioni sanitarie e sociosanitarie - altro</t>
  </si>
  <si>
    <t>Ricavi per prestazioni sanitarie e sociosanitarie - intramoenia</t>
  </si>
  <si>
    <t>Crediti v/aziende sanitarie pubbliche della Regione</t>
  </si>
  <si>
    <t>Crediti v/aziende sanitarie pubbliche fuori Regione</t>
  </si>
  <si>
    <t>Debiti v/aziende sanitarie pubbliche fuori Regione</t>
  </si>
  <si>
    <t>Finanziamenti da altri soggetti pubblici per investimenti</t>
  </si>
  <si>
    <t>Immobilizzazioni immateriali in corso e acconti</t>
  </si>
  <si>
    <t>Crediti v/Regione o Provincia Autonoma per spesa corrente</t>
  </si>
  <si>
    <t>Attività finanziarie che non costituiscono immobilizzazioni</t>
  </si>
  <si>
    <t>Beni in comodato</t>
  </si>
  <si>
    <t>Godimento di beni di terzi</t>
  </si>
  <si>
    <t>Finanziamenti da Stato per ricerca</t>
  </si>
  <si>
    <t>Riserve da donazioni e lasciti vincolati ad investimenti</t>
  </si>
  <si>
    <t>TFR personale dipendente</t>
  </si>
  <si>
    <t>DEBITI (con separata indicazione, per ciascuna voce, degli importi esigibili oltre l'esercizio successivo)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</si>
  <si>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</si>
  <si>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</si>
  <si>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</si>
  <si>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</si>
  <si>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</si>
  <si>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</si>
  <si>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</si>
  <si>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</si>
  <si>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</si>
  <si>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</si>
  <si>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</si>
  <si>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Crediti v/Stato - investimenti per ricerca</t>
  </si>
  <si>
    <t>Terreni disponibili</t>
  </si>
  <si>
    <t>Terreni indisponibili</t>
  </si>
  <si>
    <t>Altre immobilizzazioni materiali</t>
  </si>
  <si>
    <t>Rimanenze beni sanitari</t>
  </si>
  <si>
    <t>Rimanenze beni non sanitari</t>
  </si>
  <si>
    <t>Acconti per acquisti beni sanitari</t>
  </si>
  <si>
    <t>Acconti per acquisti beni non sanitari</t>
  </si>
  <si>
    <t>Crediti v/Ministero della Salute per ricerca corrente</t>
  </si>
  <si>
    <t>Crediti v/Ministero della Salute per ricerca finalizzata</t>
  </si>
  <si>
    <t>Crediti v/Regione o Provincia Autonoma per ricerca</t>
  </si>
  <si>
    <t>Altri titoli che non costituiscono immobilizzazioni</t>
  </si>
  <si>
    <t>Diritti di brevetto e di utilizzazione delle opere dell'ingegno</t>
  </si>
  <si>
    <t>Crediti v/società partecipate e/o enti dipendenti della Regione</t>
  </si>
  <si>
    <t>Debiti v/società partecipate e/o enti dipendenti della Regione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</si>
  <si>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</si>
  <si>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</si>
  <si>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</si>
  <si>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Crediti finanziari v/partecipate</t>
  </si>
  <si>
    <t>Titoli</t>
  </si>
  <si>
    <t>Crediti v/Stato - per ricerca</t>
  </si>
  <si>
    <t>Crediti v/prefetture</t>
  </si>
  <si>
    <t>Crediti v/aziende sanitarie pubbliche e acconto quota FSR da distribuire</t>
  </si>
  <si>
    <t>Crediti v/altri</t>
  </si>
  <si>
    <t>Tesoreria Unica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</si>
  <si>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</si>
  <si>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</si>
  <si>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</si>
  <si>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</si>
  <si>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</si>
  <si>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</si>
  <si>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</si>
  <si>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</si>
  <si>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</si>
  <si>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</si>
  <si>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</si>
  <si>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</si>
  <si>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</si>
  <si>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</si>
  <si>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</si>
  <si>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</si>
  <si>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</si>
  <si>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</si>
  <si>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</si>
  <si>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</si>
  <si>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</si>
  <si>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</si>
  <si>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</si>
  <si>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</si>
  <si>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</si>
  <si>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</si>
  <si>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</si>
  <si>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</si>
  <si>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</si>
  <si>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</si>
  <si>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</si>
  <si>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Immobilizzazioni materiali in corso e acconti</t>
  </si>
  <si>
    <t xml:space="preserve">Crediti v/Stato per ricerca - altre Amministrazioni centrali 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</si>
  <si>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</si>
  <si>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</si>
  <si>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</si>
  <si>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Finanziamenti da Stato ex art. 20 Legge 67/88</t>
  </si>
  <si>
    <t>Quota inutilizzata contributi di parte corrente vincolati</t>
  </si>
  <si>
    <t>Altri fondi oneri</t>
  </si>
  <si>
    <t>Debiti v/aziende sanitarie pubbliche della Regione per spesa corrente e mobilità</t>
  </si>
  <si>
    <t>Debiti v/aziende sanitarie pubbliche della Regione per versamenti a patrimonio netto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</si>
  <si>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</si>
  <si>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v/Regione o Provincia Autonoma - patrimonio netto</t>
  </si>
  <si>
    <t>Debiti v/altri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</si>
  <si>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</si>
  <si>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</si>
  <si>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</si>
  <si>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</si>
  <si>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</si>
  <si>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</si>
  <si>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</si>
  <si>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</si>
  <si>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</si>
  <si>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</si>
  <si>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</si>
  <si>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</si>
  <si>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</si>
  <si>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</si>
  <si>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</si>
  <si>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</si>
  <si>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d)  Crediti v/Regione o Provincia Autonoma per spesa corrente - altro</t>
  </si>
  <si>
    <t>Debiti v/aziende sanitarie pubbliche della Regione per altre prestazioni</t>
  </si>
  <si>
    <t>Entro 12 mesi</t>
  </si>
  <si>
    <t>Oltre 12 mesi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</si>
  <si>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</si>
  <si>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</si>
  <si>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</si>
  <si>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</si>
  <si>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-</t>
  </si>
  <si>
    <t xml:space="preserve">quadratura 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</si>
  <si>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2024</t>
  </si>
  <si>
    <t>T-1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2023</t>
  </si>
  <si>
    <t>Il Direttore UOC S.E.F.P.
Dott.ssa Beatrice Salvago</t>
  </si>
  <si>
    <t>Il Dirigente Responsabile
UOS Contabilità e Bilancio
Dott. Salvatore Montante</t>
  </si>
  <si>
    <t xml:space="preserve">                  STATO  PATRIMONIALE ATTIVO</t>
  </si>
  <si>
    <t>STATO  PATRIMONIALE  PASSIVO E PATRIMONIO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</si>
</sst>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_ * #,##0_ ;_ * \-#,##0_ ;_ * &quot;-&quot;??_ ;_ @_ "/>
    <numFmt numFmtId="169" formatCode="0.0%"/>
    <numFmt numFmtId="170" formatCode="_ * #,##0.00_ ;_ * \-#,##0.00_ ;_ * &quot;-&quot;??_ ;_ @_ "/>
    <numFmt numFmtId="171" formatCode="_ * #,##0.00_ ;_ * \-#,##0.00_ ;_ * &quot;-&quot;_ ;_ @_ "/>
    <numFmt numFmtId="172" formatCode="#,##0_ ;\-#,##0\ "/>
  </numFmts>
  <fonts count="4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i/>
      <sz val="12"/>
      <name val="Garamond"/>
      <family val="1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0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sz val="14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10" applyNumberFormat="0" applyAlignment="0" applyProtection="0"/>
    <xf numFmtId="0" fontId="19" fillId="0" borderId="11" applyNumberFormat="0" applyFill="0" applyAlignment="0" applyProtection="0"/>
    <xf numFmtId="0" fontId="20" fillId="12" borderId="12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412">
    <xf numFmtId="0" fontId="0" fillId="0" borderId="0" xfId="0"/>
    <xf numFmtId="0" fontId="7" fillId="2" borderId="0" xfId="1" applyFont="1" applyFill="1" applyAlignment="1">
      <alignment vertical="center"/>
    </xf>
    <xf numFmtId="0" fontId="7" fillId="2" borderId="0" xfId="1" applyFont="1" applyFill="1"/>
    <xf numFmtId="0" fontId="12" fillId="2" borderId="0" xfId="1" applyFont="1" applyFill="1"/>
    <xf numFmtId="4" fontId="13" fillId="2" borderId="5" xfId="3" applyNumberFormat="1" applyFont="1" applyFill="1" applyBorder="1" applyAlignment="1">
      <alignment horizontal="center" vertical="center" wrapText="1"/>
    </xf>
    <xf numFmtId="165" fontId="11" fillId="2" borderId="1" xfId="2" applyFont="1" applyFill="1" applyBorder="1" applyAlignment="1">
      <alignment horizontal="left" vertical="center"/>
    </xf>
    <xf numFmtId="167" fontId="11" fillId="2" borderId="6" xfId="4" applyNumberFormat="1" applyFont="1" applyFill="1" applyBorder="1" applyAlignment="1">
      <alignment vertical="center"/>
    </xf>
    <xf numFmtId="168" fontId="11" fillId="2" borderId="6" xfId="4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165" fontId="11" fillId="2" borderId="0" xfId="2" applyFont="1" applyFill="1" applyBorder="1" applyAlignment="1">
      <alignment horizontal="right" vertical="center"/>
    </xf>
    <xf numFmtId="167" fontId="11" fillId="2" borderId="9" xfId="4" applyNumberFormat="1" applyFont="1" applyFill="1" applyBorder="1" applyAlignment="1">
      <alignment vertical="center"/>
    </xf>
    <xf numFmtId="168" fontId="11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165" fontId="12" fillId="2" borderId="0" xfId="2" applyFont="1" applyFill="1" applyBorder="1" applyAlignment="1">
      <alignment horizontal="right" vertical="center"/>
    </xf>
    <xf numFmtId="167" fontId="12" fillId="2" borderId="9" xfId="4" applyNumberFormat="1" applyFont="1" applyFill="1" applyBorder="1" applyAlignment="1">
      <alignment vertical="center"/>
    </xf>
    <xf numFmtId="168" fontId="12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166" fontId="11" fillId="2" borderId="6" xfId="3" applyFont="1" applyFill="1" applyBorder="1" applyAlignment="1">
      <alignment vertical="center"/>
    </xf>
    <xf numFmtId="168" fontId="11" fillId="2" borderId="6" xfId="6" applyNumberFormat="1" applyFont="1" applyFill="1" applyBorder="1" applyAlignment="1">
      <alignment horizontal="center" vertical="center"/>
    </xf>
    <xf numFmtId="166" fontId="12" fillId="2" borderId="9" xfId="3" applyFont="1" applyFill="1" applyBorder="1" applyAlignment="1">
      <alignment vertical="center"/>
    </xf>
    <xf numFmtId="166" fontId="11" fillId="2" borderId="9" xfId="3" applyFont="1" applyFill="1" applyBorder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71" fontId="12" fillId="2" borderId="0" xfId="3" applyNumberFormat="1" applyFont="1" applyFill="1"/>
    <xf numFmtId="168" fontId="11" fillId="19" borderId="5" xfId="4" applyNumberFormat="1" applyFont="1" applyFill="1" applyBorder="1" applyAlignment="1">
      <alignment horizontal="center" vertical="center"/>
    </xf>
    <xf numFmtId="165" fontId="11" fillId="19" borderId="18" xfId="2" applyFont="1" applyFill="1" applyBorder="1" applyAlignment="1">
      <alignment horizontal="left" vertical="center"/>
    </xf>
    <xf numFmtId="167" fontId="11" fillId="19" borderId="5" xfId="4" applyNumberFormat="1" applyFont="1" applyFill="1" applyBorder="1" applyAlignment="1">
      <alignment vertical="center"/>
    </xf>
    <xf numFmtId="165" fontId="12" fillId="20" borderId="21" xfId="2" applyFont="1" applyFill="1" applyBorder="1" applyAlignment="1">
      <alignment horizontal="right" vertical="center"/>
    </xf>
    <xf numFmtId="167" fontId="11" fillId="20" borderId="20" xfId="4" applyNumberFormat="1" applyFont="1" applyFill="1" applyBorder="1" applyAlignment="1">
      <alignment vertical="center"/>
    </xf>
    <xf numFmtId="168" fontId="11" fillId="20" borderId="20" xfId="4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" fontId="13" fillId="2" borderId="26" xfId="3" applyNumberFormat="1" applyFont="1" applyFill="1" applyBorder="1" applyAlignment="1">
      <alignment horizontal="center" vertical="center" wrapText="1"/>
    </xf>
    <xf numFmtId="165" fontId="11" fillId="2" borderId="27" xfId="2" applyFont="1" applyFill="1" applyBorder="1" applyAlignment="1">
      <alignment horizontal="left" vertical="center"/>
    </xf>
    <xf numFmtId="169" fontId="11" fillId="2" borderId="28" xfId="5" applyNumberFormat="1" applyFont="1" applyFill="1" applyBorder="1" applyAlignment="1">
      <alignment horizontal="right" vertical="center"/>
    </xf>
    <xf numFmtId="165" fontId="11" fillId="2" borderId="29" xfId="2" applyFont="1" applyFill="1" applyBorder="1" applyAlignment="1">
      <alignment horizontal="left" vertical="center"/>
    </xf>
    <xf numFmtId="169" fontId="11" fillId="2" borderId="30" xfId="5" applyNumberFormat="1" applyFont="1" applyFill="1" applyBorder="1" applyAlignment="1">
      <alignment horizontal="right" vertical="center"/>
    </xf>
    <xf numFmtId="165" fontId="12" fillId="2" borderId="29" xfId="2" applyFont="1" applyFill="1" applyBorder="1" applyAlignment="1">
      <alignment horizontal="left" vertical="center"/>
    </xf>
    <xf numFmtId="169" fontId="12" fillId="2" borderId="30" xfId="5" applyNumberFormat="1" applyFont="1" applyFill="1" applyBorder="1" applyAlignment="1">
      <alignment horizontal="right" vertical="center"/>
    </xf>
    <xf numFmtId="0" fontId="12" fillId="2" borderId="29" xfId="1" applyFont="1" applyFill="1" applyBorder="1" applyAlignment="1">
      <alignment horizontal="center" vertical="center"/>
    </xf>
    <xf numFmtId="169" fontId="11" fillId="19" borderId="26" xfId="5" applyNumberFormat="1" applyFont="1" applyFill="1" applyBorder="1" applyAlignment="1">
      <alignment horizontal="right" vertical="center"/>
    </xf>
    <xf numFmtId="165" fontId="32" fillId="19" borderId="31" xfId="2" applyFont="1" applyFill="1" applyBorder="1" applyAlignment="1">
      <alignment horizontal="left" vertical="center"/>
    </xf>
    <xf numFmtId="0" fontId="33" fillId="20" borderId="32" xfId="1" applyFont="1" applyFill="1" applyBorder="1" applyAlignment="1">
      <alignment horizontal="left" vertical="center"/>
    </xf>
    <xf numFmtId="169" fontId="11" fillId="20" borderId="33" xfId="5" applyNumberFormat="1" applyFont="1" applyFill="1" applyBorder="1" applyAlignment="1">
      <alignment horizontal="right" vertical="center"/>
    </xf>
    <xf numFmtId="165" fontId="32" fillId="19" borderId="34" xfId="2" applyFont="1" applyFill="1" applyBorder="1" applyAlignment="1">
      <alignment horizontal="left" vertical="center"/>
    </xf>
    <xf numFmtId="167" fontId="11" fillId="19" borderId="37" xfId="4" applyNumberFormat="1" applyFont="1" applyFill="1" applyBorder="1" applyAlignment="1">
      <alignment vertical="center"/>
    </xf>
    <xf numFmtId="168" fontId="11" fillId="19" borderId="37" xfId="4" applyNumberFormat="1" applyFont="1" applyFill="1" applyBorder="1" applyAlignment="1">
      <alignment horizontal="center" vertical="center"/>
    </xf>
    <xf numFmtId="169" fontId="11" fillId="19" borderId="38" xfId="5" applyNumberFormat="1" applyFont="1" applyFill="1" applyBorder="1" applyAlignment="1">
      <alignment horizontal="right" vertical="center"/>
    </xf>
    <xf numFmtId="0" fontId="2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7" fillId="2" borderId="0" xfId="47" applyFont="1" applyFill="1" applyAlignment="1">
      <alignment vertical="center"/>
    </xf>
    <xf numFmtId="0" fontId="8" fillId="2" borderId="0" xfId="47" applyFont="1" applyFill="1" applyAlignment="1">
      <alignment horizontal="center" vertical="center"/>
    </xf>
    <xf numFmtId="0" fontId="9" fillId="2" borderId="0" xfId="47" applyFont="1" applyFill="1" applyAlignment="1">
      <alignment horizontal="center" vertical="center"/>
    </xf>
    <xf numFmtId="0" fontId="7" fillId="2" borderId="0" xfId="47" applyFont="1" applyFill="1"/>
    <xf numFmtId="0" fontId="12" fillId="2" borderId="0" xfId="47" applyFont="1" applyFill="1"/>
    <xf numFmtId="165" fontId="11" fillId="2" borderId="1" xfId="48" applyFont="1" applyFill="1" applyBorder="1" applyAlignment="1">
      <alignment horizontal="left" vertical="center"/>
    </xf>
    <xf numFmtId="165" fontId="11" fillId="2" borderId="2" xfId="48" applyFont="1" applyFill="1" applyBorder="1" applyAlignment="1">
      <alignment horizontal="left" vertical="center"/>
    </xf>
    <xf numFmtId="166" fontId="11" fillId="2" borderId="6" xfId="49" applyFont="1" applyFill="1" applyBorder="1" applyAlignment="1">
      <alignment vertical="center"/>
    </xf>
    <xf numFmtId="166" fontId="11" fillId="2" borderId="6" xfId="50" applyNumberFormat="1" applyFont="1" applyFill="1" applyBorder="1" applyAlignment="1">
      <alignment horizontal="center" vertical="center"/>
    </xf>
    <xf numFmtId="0" fontId="11" fillId="2" borderId="0" xfId="47" applyFont="1" applyFill="1" applyAlignment="1">
      <alignment vertical="center"/>
    </xf>
    <xf numFmtId="166" fontId="12" fillId="2" borderId="9" xfId="49" applyFont="1" applyFill="1" applyBorder="1" applyAlignment="1">
      <alignment vertical="center"/>
    </xf>
    <xf numFmtId="0" fontId="12" fillId="2" borderId="0" xfId="47" applyFont="1" applyFill="1" applyAlignment="1">
      <alignment vertical="center"/>
    </xf>
    <xf numFmtId="166" fontId="11" fillId="2" borderId="9" xfId="49" applyFont="1" applyFill="1" applyBorder="1" applyAlignment="1">
      <alignment vertical="center"/>
    </xf>
    <xf numFmtId="164" fontId="12" fillId="2" borderId="0" xfId="47" applyNumberFormat="1" applyFont="1" applyFill="1" applyAlignment="1">
      <alignment vertical="center"/>
    </xf>
    <xf numFmtId="0" fontId="11" fillId="2" borderId="0" xfId="47" applyFont="1" applyFill="1" applyAlignment="1">
      <alignment horizontal="center" vertical="center"/>
    </xf>
    <xf numFmtId="0" fontId="12" fillId="2" borderId="0" xfId="47" applyFont="1" applyFill="1" applyAlignment="1">
      <alignment horizontal="center" vertical="center"/>
    </xf>
    <xf numFmtId="166" fontId="12" fillId="2" borderId="0" xfId="49" applyFont="1" applyFill="1" applyAlignment="1">
      <alignment vertical="center"/>
    </xf>
    <xf numFmtId="166" fontId="11" fillId="2" borderId="0" xfId="47" applyNumberFormat="1" applyFont="1" applyFill="1" applyAlignment="1">
      <alignment vertical="center"/>
    </xf>
    <xf numFmtId="169" fontId="11" fillId="2" borderId="0" xfId="51" applyNumberFormat="1" applyFont="1" applyFill="1" applyAlignment="1">
      <alignment vertical="center"/>
    </xf>
    <xf numFmtId="171" fontId="12" fillId="2" borderId="0" xfId="49" applyNumberFormat="1" applyFont="1" applyFill="1"/>
    <xf numFmtId="165" fontId="11" fillId="2" borderId="27" xfId="48" applyFont="1" applyFill="1" applyBorder="1" applyAlignment="1">
      <alignment horizontal="left" vertical="center"/>
    </xf>
    <xf numFmtId="169" fontId="11" fillId="2" borderId="28" xfId="51" applyNumberFormat="1" applyFont="1" applyFill="1" applyBorder="1" applyAlignment="1">
      <alignment horizontal="right" vertical="center"/>
    </xf>
    <xf numFmtId="166" fontId="12" fillId="2" borderId="47" xfId="49" applyFont="1" applyFill="1" applyBorder="1" applyAlignment="1">
      <alignment vertical="center"/>
    </xf>
    <xf numFmtId="166" fontId="11" fillId="19" borderId="5" xfId="49" applyFont="1" applyFill="1" applyBorder="1" applyAlignment="1">
      <alignment vertical="center"/>
    </xf>
    <xf numFmtId="166" fontId="11" fillId="20" borderId="20" xfId="49" applyFont="1" applyFill="1" applyBorder="1" applyAlignment="1">
      <alignment vertical="center"/>
    </xf>
    <xf numFmtId="166" fontId="11" fillId="2" borderId="54" xfId="49" applyFont="1" applyFill="1" applyBorder="1" applyAlignment="1">
      <alignment vertical="center"/>
    </xf>
    <xf numFmtId="0" fontId="11" fillId="2" borderId="29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165" fontId="12" fillId="2" borderId="52" xfId="2" applyFont="1" applyFill="1" applyBorder="1" applyAlignment="1">
      <alignment horizontal="right" vertical="center"/>
    </xf>
    <xf numFmtId="168" fontId="12" fillId="2" borderId="54" xfId="4" applyNumberFormat="1" applyFont="1" applyFill="1" applyBorder="1" applyAlignment="1">
      <alignment horizontal="center" vertical="center"/>
    </xf>
    <xf numFmtId="169" fontId="12" fillId="2" borderId="55" xfId="5" applyNumberFormat="1" applyFont="1" applyFill="1" applyBorder="1" applyAlignment="1">
      <alignment horizontal="right" vertical="center"/>
    </xf>
    <xf numFmtId="165" fontId="12" fillId="21" borderId="29" xfId="2" applyFont="1" applyFill="1" applyBorder="1" applyAlignment="1">
      <alignment horizontal="left" vertical="center"/>
    </xf>
    <xf numFmtId="165" fontId="11" fillId="21" borderId="0" xfId="2" applyFont="1" applyFill="1" applyBorder="1" applyAlignment="1">
      <alignment horizontal="right" vertical="center"/>
    </xf>
    <xf numFmtId="166" fontId="11" fillId="21" borderId="9" xfId="3" applyFont="1" applyFill="1" applyBorder="1" applyAlignment="1">
      <alignment vertical="center"/>
    </xf>
    <xf numFmtId="168" fontId="12" fillId="21" borderId="9" xfId="4" applyNumberFormat="1" applyFont="1" applyFill="1" applyBorder="1" applyAlignment="1">
      <alignment horizontal="center" vertical="center"/>
    </xf>
    <xf numFmtId="169" fontId="12" fillId="21" borderId="30" xfId="5" applyNumberFormat="1" applyFont="1" applyFill="1" applyBorder="1" applyAlignment="1">
      <alignment horizontal="right" vertical="center"/>
    </xf>
    <xf numFmtId="0" fontId="12" fillId="21" borderId="0" xfId="1" applyFont="1" applyFill="1" applyAlignment="1">
      <alignment vertical="center"/>
    </xf>
    <xf numFmtId="167" fontId="12" fillId="21" borderId="9" xfId="4" applyNumberFormat="1" applyFont="1" applyFill="1" applyBorder="1" applyAlignment="1">
      <alignment vertical="center"/>
    </xf>
    <xf numFmtId="167" fontId="15" fillId="21" borderId="9" xfId="4" applyNumberFormat="1" applyFont="1" applyFill="1" applyBorder="1" applyAlignment="1">
      <alignment vertical="center"/>
    </xf>
    <xf numFmtId="168" fontId="15" fillId="21" borderId="9" xfId="4" applyNumberFormat="1" applyFont="1" applyFill="1" applyBorder="1" applyAlignment="1">
      <alignment horizontal="center" vertical="center"/>
    </xf>
    <xf numFmtId="169" fontId="15" fillId="21" borderId="30" xfId="5" applyNumberFormat="1" applyFont="1" applyFill="1" applyBorder="1" applyAlignment="1">
      <alignment horizontal="right" vertical="center"/>
    </xf>
    <xf numFmtId="169" fontId="11" fillId="21" borderId="30" xfId="5" applyNumberFormat="1" applyFont="1" applyFill="1" applyBorder="1" applyAlignment="1">
      <alignment horizontal="right" vertical="center"/>
    </xf>
    <xf numFmtId="165" fontId="11" fillId="21" borderId="29" xfId="2" applyFont="1" applyFill="1" applyBorder="1" applyAlignment="1">
      <alignment horizontal="left" vertical="center"/>
    </xf>
    <xf numFmtId="167" fontId="11" fillId="21" borderId="9" xfId="4" applyNumberFormat="1" applyFont="1" applyFill="1" applyBorder="1" applyAlignment="1">
      <alignment vertical="center"/>
    </xf>
    <xf numFmtId="168" fontId="11" fillId="21" borderId="9" xfId="4" applyNumberFormat="1" applyFont="1" applyFill="1" applyBorder="1" applyAlignment="1">
      <alignment horizontal="center" vertical="center"/>
    </xf>
    <xf numFmtId="0" fontId="11" fillId="21" borderId="0" xfId="1" applyFont="1" applyFill="1" applyAlignment="1">
      <alignment vertical="center"/>
    </xf>
    <xf numFmtId="0" fontId="12" fillId="21" borderId="0" xfId="1" applyFont="1" applyFill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8" xfId="2" applyNumberFormat="1" applyFont="1" applyFill="1" applyBorder="1" applyAlignment="1">
      <alignment horizontal="left" vertical="center"/>
    </xf>
    <xf numFmtId="49" fontId="12" fillId="21" borderId="0" xfId="2" applyNumberFormat="1" applyFont="1" applyFill="1" applyBorder="1" applyAlignment="1">
      <alignment horizontal="left" vertical="center"/>
    </xf>
    <xf numFmtId="49" fontId="15" fillId="21" borderId="0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left" vertical="center"/>
    </xf>
    <xf numFmtId="49" fontId="11" fillId="2" borderId="29" xfId="48" applyNumberFormat="1" applyFont="1" applyFill="1" applyBorder="1" applyAlignment="1">
      <alignment horizontal="left" vertical="center"/>
    </xf>
    <xf numFmtId="49" fontId="11" fillId="2" borderId="0" xfId="48" applyNumberFormat="1" applyFont="1" applyFill="1" applyBorder="1" applyAlignment="1">
      <alignment horizontal="right" vertical="center"/>
    </xf>
    <xf numFmtId="49" fontId="11" fillId="2" borderId="0" xfId="48" applyNumberFormat="1" applyFont="1" applyFill="1" applyBorder="1" applyAlignment="1">
      <alignment horizontal="left" vertical="center"/>
    </xf>
    <xf numFmtId="49" fontId="11" fillId="2" borderId="8" xfId="48" applyNumberFormat="1" applyFont="1" applyFill="1" applyBorder="1" applyAlignment="1">
      <alignment horizontal="left" vertical="center"/>
    </xf>
    <xf numFmtId="49" fontId="12" fillId="2" borderId="29" xfId="48" applyNumberFormat="1" applyFont="1" applyFill="1" applyBorder="1" applyAlignment="1">
      <alignment horizontal="left" vertical="center"/>
    </xf>
    <xf numFmtId="49" fontId="12" fillId="2" borderId="0" xfId="48" applyNumberFormat="1" applyFont="1" applyFill="1" applyBorder="1" applyAlignment="1">
      <alignment horizontal="right" vertical="center"/>
    </xf>
    <xf numFmtId="49" fontId="12" fillId="2" borderId="0" xfId="48" applyNumberFormat="1" applyFont="1" applyFill="1" applyBorder="1" applyAlignment="1">
      <alignment horizontal="left" vertical="center"/>
    </xf>
    <xf numFmtId="49" fontId="12" fillId="2" borderId="8" xfId="48" applyNumberFormat="1" applyFont="1" applyFill="1" applyBorder="1" applyAlignment="1">
      <alignment horizontal="left" vertical="center"/>
    </xf>
    <xf numFmtId="49" fontId="12" fillId="2" borderId="8" xfId="47" applyNumberFormat="1" applyFont="1" applyFill="1" applyBorder="1" applyAlignment="1">
      <alignment horizontal="left" vertical="center"/>
    </xf>
    <xf numFmtId="49" fontId="15" fillId="21" borderId="8" xfId="48" applyNumberFormat="1" applyFont="1" applyFill="1" applyBorder="1" applyAlignment="1">
      <alignment horizontal="left" vertical="center"/>
    </xf>
    <xf numFmtId="49" fontId="11" fillId="2" borderId="29" xfId="47" applyNumberFormat="1" applyFont="1" applyFill="1" applyBorder="1" applyAlignment="1">
      <alignment horizontal="center" vertical="center"/>
    </xf>
    <xf numFmtId="49" fontId="11" fillId="19" borderId="31" xfId="47" applyNumberFormat="1" applyFont="1" applyFill="1" applyBorder="1" applyAlignment="1">
      <alignment horizontal="center" vertical="center"/>
    </xf>
    <xf numFmtId="49" fontId="12" fillId="2" borderId="29" xfId="47" applyNumberFormat="1" applyFont="1" applyFill="1" applyBorder="1" applyAlignment="1">
      <alignment horizontal="center" vertical="center"/>
    </xf>
    <xf numFmtId="49" fontId="11" fillId="2" borderId="0" xfId="47" applyNumberFormat="1" applyFont="1" applyFill="1" applyAlignment="1">
      <alignment horizontal="center" vertical="center"/>
    </xf>
    <xf numFmtId="49" fontId="11" fillId="2" borderId="8" xfId="47" applyNumberFormat="1" applyFont="1" applyFill="1" applyBorder="1" applyAlignment="1">
      <alignment horizontal="center" vertical="center"/>
    </xf>
    <xf numFmtId="49" fontId="11" fillId="2" borderId="0" xfId="48" applyNumberFormat="1" applyFont="1" applyFill="1" applyBorder="1" applyAlignment="1">
      <alignment horizontal="center" vertical="center"/>
    </xf>
    <xf numFmtId="49" fontId="12" fillId="2" borderId="0" xfId="47" applyNumberFormat="1" applyFont="1" applyFill="1" applyAlignment="1">
      <alignment horizontal="center" vertical="center"/>
    </xf>
    <xf numFmtId="49" fontId="11" fillId="2" borderId="8" xfId="47" applyNumberFormat="1" applyFont="1" applyFill="1" applyBorder="1" applyAlignment="1">
      <alignment vertical="center"/>
    </xf>
    <xf numFmtId="49" fontId="12" fillId="2" borderId="0" xfId="47" applyNumberFormat="1" applyFont="1" applyFill="1" applyAlignment="1">
      <alignment vertical="center"/>
    </xf>
    <xf numFmtId="49" fontId="12" fillId="2" borderId="8" xfId="47" applyNumberFormat="1" applyFont="1" applyFill="1" applyBorder="1" applyAlignment="1">
      <alignment vertical="center"/>
    </xf>
    <xf numFmtId="49" fontId="12" fillId="2" borderId="29" xfId="47" applyNumberFormat="1" applyFont="1" applyFill="1" applyBorder="1" applyAlignment="1">
      <alignment horizontal="left" vertical="center"/>
    </xf>
    <xf numFmtId="49" fontId="11" fillId="2" borderId="51" xfId="48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horizontal="center" vertical="center"/>
    </xf>
    <xf numFmtId="49" fontId="11" fillId="2" borderId="52" xfId="47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vertical="center"/>
    </xf>
    <xf numFmtId="49" fontId="11" fillId="2" borderId="53" xfId="47" applyNumberFormat="1" applyFont="1" applyFill="1" applyBorder="1" applyAlignment="1">
      <alignment vertical="center"/>
    </xf>
    <xf numFmtId="49" fontId="11" fillId="2" borderId="43" xfId="47" applyNumberFormat="1" applyFont="1" applyFill="1" applyBorder="1" applyAlignment="1">
      <alignment horizontal="center" vertical="center"/>
    </xf>
    <xf numFmtId="49" fontId="11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vertical="center"/>
    </xf>
    <xf numFmtId="49" fontId="12" fillId="2" borderId="45" xfId="47" applyNumberFormat="1" applyFont="1" applyFill="1" applyBorder="1" applyAlignment="1">
      <alignment vertical="center"/>
    </xf>
    <xf numFmtId="49" fontId="12" fillId="2" borderId="0" xfId="47" applyNumberFormat="1" applyFont="1" applyFill="1"/>
    <xf numFmtId="49" fontId="12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2" fillId="2" borderId="0" xfId="1" applyNumberFormat="1" applyFont="1" applyFill="1" applyAlignment="1">
      <alignment vertical="center"/>
    </xf>
    <xf numFmtId="49" fontId="12" fillId="21" borderId="0" xfId="2" applyNumberFormat="1" applyFont="1" applyFill="1" applyBorder="1" applyAlignment="1">
      <alignment horizontal="right" vertical="center"/>
    </xf>
    <xf numFmtId="49" fontId="12" fillId="21" borderId="8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right" vertical="center"/>
    </xf>
    <xf numFmtId="49" fontId="12" fillId="21" borderId="0" xfId="1" applyNumberFormat="1" applyFont="1" applyFill="1" applyAlignment="1">
      <alignment vertical="center"/>
    </xf>
    <xf numFmtId="49" fontId="11" fillId="19" borderId="18" xfId="2" applyNumberFormat="1" applyFont="1" applyFill="1" applyBorder="1" applyAlignment="1">
      <alignment horizontal="left" vertical="center"/>
    </xf>
    <xf numFmtId="49" fontId="11" fillId="19" borderId="19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Alignment="1">
      <alignment vertical="center"/>
    </xf>
    <xf numFmtId="49" fontId="11" fillId="2" borderId="3" xfId="2" applyNumberFormat="1" applyFont="1" applyFill="1" applyBorder="1" applyAlignment="1">
      <alignment horizontal="right" vertical="center"/>
    </xf>
    <xf numFmtId="49" fontId="11" fillId="2" borderId="3" xfId="2" applyNumberFormat="1" applyFont="1" applyFill="1" applyBorder="1" applyAlignment="1">
      <alignment horizontal="left" vertical="center"/>
    </xf>
    <xf numFmtId="49" fontId="11" fillId="2" borderId="4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Alignment="1">
      <alignment horizontal="center" vertical="center"/>
    </xf>
    <xf numFmtId="49" fontId="12" fillId="20" borderId="21" xfId="2" applyNumberFormat="1" applyFont="1" applyFill="1" applyBorder="1" applyAlignment="1">
      <alignment horizontal="right" vertical="center"/>
    </xf>
    <xf numFmtId="49" fontId="12" fillId="20" borderId="21" xfId="1" applyNumberFormat="1" applyFont="1" applyFill="1" applyBorder="1" applyAlignment="1">
      <alignment vertical="center"/>
    </xf>
    <xf numFmtId="49" fontId="12" fillId="20" borderId="21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horizontal="center" vertical="center"/>
    </xf>
    <xf numFmtId="49" fontId="11" fillId="19" borderId="35" xfId="2" applyNumberFormat="1" applyFont="1" applyFill="1" applyBorder="1" applyAlignment="1">
      <alignment horizontal="left" vertical="center"/>
    </xf>
    <xf numFmtId="49" fontId="11" fillId="21" borderId="8" xfId="2" applyNumberFormat="1" applyFont="1" applyFill="1" applyBorder="1" applyAlignment="1">
      <alignment horizontal="left" vertical="center"/>
    </xf>
    <xf numFmtId="49" fontId="12" fillId="2" borderId="52" xfId="2" applyNumberFormat="1" applyFont="1" applyFill="1" applyBorder="1" applyAlignment="1">
      <alignment horizontal="left" vertical="center"/>
    </xf>
    <xf numFmtId="49" fontId="12" fillId="2" borderId="0" xfId="1" applyNumberFormat="1" applyFont="1" applyFill="1"/>
    <xf numFmtId="49" fontId="11" fillId="21" borderId="29" xfId="47" applyNumberFormat="1" applyFont="1" applyFill="1" applyBorder="1" applyAlignment="1">
      <alignment horizontal="center" vertical="center"/>
    </xf>
    <xf numFmtId="49" fontId="11" fillId="21" borderId="0" xfId="48" applyNumberFormat="1" applyFont="1" applyFill="1" applyBorder="1" applyAlignment="1">
      <alignment horizontal="right" vertical="center"/>
    </xf>
    <xf numFmtId="166" fontId="11" fillId="21" borderId="9" xfId="49" applyFont="1" applyFill="1" applyBorder="1" applyAlignment="1">
      <alignment vertical="center"/>
    </xf>
    <xf numFmtId="49" fontId="12" fillId="21" borderId="0" xfId="48" applyNumberFormat="1" applyFont="1" applyFill="1" applyBorder="1" applyAlignment="1">
      <alignment horizontal="left" vertical="center"/>
    </xf>
    <xf numFmtId="49" fontId="12" fillId="21" borderId="8" xfId="48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center" vertical="center"/>
    </xf>
    <xf numFmtId="49" fontId="12" fillId="21" borderId="0" xfId="48" applyNumberFormat="1" applyFont="1" applyFill="1" applyBorder="1" applyAlignment="1">
      <alignment horizontal="right" vertical="center"/>
    </xf>
    <xf numFmtId="166" fontId="12" fillId="21" borderId="9" xfId="49" applyFont="1" applyFill="1" applyBorder="1" applyAlignment="1">
      <alignment vertical="center"/>
    </xf>
    <xf numFmtId="49" fontId="11" fillId="21" borderId="8" xfId="47" applyNumberFormat="1" applyFont="1" applyFill="1" applyBorder="1" applyAlignment="1">
      <alignment vertical="center"/>
    </xf>
    <xf numFmtId="0" fontId="11" fillId="21" borderId="29" xfId="1" applyFont="1" applyFill="1" applyBorder="1" applyAlignment="1">
      <alignment horizontal="center" vertical="center"/>
    </xf>
    <xf numFmtId="49" fontId="12" fillId="21" borderId="29" xfId="48" applyNumberFormat="1" applyFont="1" applyFill="1" applyBorder="1" applyAlignment="1">
      <alignment horizontal="left" vertical="center"/>
    </xf>
    <xf numFmtId="49" fontId="12" fillId="21" borderId="8" xfId="47" applyNumberFormat="1" applyFont="1" applyFill="1" applyBorder="1" applyAlignment="1">
      <alignment horizontal="left" vertical="center"/>
    </xf>
    <xf numFmtId="0" fontId="12" fillId="21" borderId="0" xfId="47" applyFont="1" applyFill="1" applyAlignment="1">
      <alignment vertical="center"/>
    </xf>
    <xf numFmtId="49" fontId="15" fillId="21" borderId="0" xfId="48" applyNumberFormat="1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horizontal="left" vertical="center"/>
    </xf>
    <xf numFmtId="49" fontId="11" fillId="21" borderId="8" xfId="48" applyNumberFormat="1" applyFont="1" applyFill="1" applyBorder="1" applyAlignment="1">
      <alignment horizontal="left" vertical="center"/>
    </xf>
    <xf numFmtId="0" fontId="11" fillId="21" borderId="0" xfId="47" applyFont="1" applyFill="1" applyAlignment="1">
      <alignment vertical="center"/>
    </xf>
    <xf numFmtId="49" fontId="11" fillId="21" borderId="29" xfId="48" applyNumberFormat="1" applyFont="1" applyFill="1" applyBorder="1" applyAlignment="1">
      <alignment horizontal="left" vertical="center"/>
    </xf>
    <xf numFmtId="49" fontId="12" fillId="21" borderId="8" xfId="47" applyNumberFormat="1" applyFont="1" applyFill="1" applyBorder="1" applyAlignment="1">
      <alignment vertical="center"/>
    </xf>
    <xf numFmtId="0" fontId="12" fillId="21" borderId="29" xfId="1" applyFont="1" applyFill="1" applyBorder="1" applyAlignment="1">
      <alignment horizontal="center" vertical="center"/>
    </xf>
    <xf numFmtId="0" fontId="15" fillId="21" borderId="29" xfId="1" applyFont="1" applyFill="1" applyBorder="1" applyAlignment="1">
      <alignment horizontal="center" vertical="center"/>
    </xf>
    <xf numFmtId="0" fontId="15" fillId="21" borderId="0" xfId="1" applyFont="1" applyFill="1" applyAlignment="1">
      <alignment horizontal="right" vertical="center"/>
    </xf>
    <xf numFmtId="49" fontId="15" fillId="21" borderId="0" xfId="1" applyNumberFormat="1" applyFont="1" applyFill="1" applyAlignment="1">
      <alignment vertical="center"/>
    </xf>
    <xf numFmtId="49" fontId="15" fillId="21" borderId="0" xfId="2" applyNumberFormat="1" applyFont="1" applyFill="1" applyBorder="1" applyAlignment="1">
      <alignment horizontal="right" vertical="center"/>
    </xf>
    <xf numFmtId="49" fontId="15" fillId="21" borderId="8" xfId="2" applyNumberFormat="1" applyFont="1" applyFill="1" applyBorder="1" applyAlignment="1">
      <alignment horizontal="left" vertical="center"/>
    </xf>
    <xf numFmtId="0" fontId="15" fillId="21" borderId="0" xfId="1" applyFont="1" applyFill="1" applyAlignment="1">
      <alignment vertical="center"/>
    </xf>
    <xf numFmtId="165" fontId="12" fillId="21" borderId="0" xfId="2" applyFont="1" applyFill="1" applyBorder="1" applyAlignment="1">
      <alignment horizontal="right" vertical="center"/>
    </xf>
    <xf numFmtId="49" fontId="39" fillId="2" borderId="8" xfId="47" applyNumberFormat="1" applyFont="1" applyFill="1" applyBorder="1" applyAlignment="1">
      <alignment vertical="center"/>
    </xf>
    <xf numFmtId="49" fontId="12" fillId="21" borderId="29" xfId="47" applyNumberFormat="1" applyFont="1" applyFill="1" applyBorder="1" applyAlignment="1">
      <alignment horizontal="left" vertical="center"/>
    </xf>
    <xf numFmtId="165" fontId="12" fillId="0" borderId="29" xfId="2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right" vertical="center"/>
    </xf>
    <xf numFmtId="49" fontId="15" fillId="0" borderId="0" xfId="2" applyNumberFormat="1" applyFont="1" applyFill="1" applyBorder="1" applyAlignment="1">
      <alignment horizontal="left" vertical="center"/>
    </xf>
    <xf numFmtId="49" fontId="12" fillId="0" borderId="8" xfId="2" applyNumberFormat="1" applyFon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49" fontId="15" fillId="0" borderId="8" xfId="2" applyNumberFormat="1" applyFont="1" applyFill="1" applyBorder="1" applyAlignment="1">
      <alignment horizontal="left" vertical="center"/>
    </xf>
    <xf numFmtId="165" fontId="11" fillId="19" borderId="35" xfId="2" applyFont="1" applyFill="1" applyBorder="1" applyAlignment="1">
      <alignment horizontal="left" vertical="center"/>
    </xf>
    <xf numFmtId="166" fontId="11" fillId="0" borderId="9" xfId="3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right" vertical="center"/>
    </xf>
    <xf numFmtId="49" fontId="15" fillId="2" borderId="0" xfId="2" applyNumberFormat="1" applyFont="1" applyFill="1" applyBorder="1" applyAlignment="1">
      <alignment horizontal="left" vertical="center"/>
    </xf>
    <xf numFmtId="49" fontId="12" fillId="0" borderId="29" xfId="48" applyNumberFormat="1" applyFont="1" applyFill="1" applyBorder="1" applyAlignment="1">
      <alignment horizontal="left" vertical="center"/>
    </xf>
    <xf numFmtId="49" fontId="12" fillId="0" borderId="0" xfId="48" applyNumberFormat="1" applyFont="1" applyFill="1" applyBorder="1" applyAlignment="1">
      <alignment horizontal="right" vertical="center"/>
    </xf>
    <xf numFmtId="49" fontId="12" fillId="0" borderId="0" xfId="48" applyNumberFormat="1" applyFont="1" applyFill="1" applyBorder="1" applyAlignment="1">
      <alignment horizontal="left" vertical="center"/>
    </xf>
    <xf numFmtId="49" fontId="15" fillId="0" borderId="0" xfId="48" applyNumberFormat="1" applyFont="1" applyFill="1" applyBorder="1" applyAlignment="1">
      <alignment horizontal="left" vertical="center"/>
    </xf>
    <xf numFmtId="49" fontId="15" fillId="0" borderId="8" xfId="48" applyNumberFormat="1" applyFont="1" applyFill="1" applyBorder="1" applyAlignment="1">
      <alignment horizontal="left" vertical="center"/>
    </xf>
    <xf numFmtId="166" fontId="12" fillId="0" borderId="9" xfId="49" applyFont="1" applyFill="1" applyBorder="1" applyAlignment="1">
      <alignment vertical="center"/>
    </xf>
    <xf numFmtId="0" fontId="12" fillId="0" borderId="0" xfId="47" applyFont="1" applyAlignment="1">
      <alignment vertical="center"/>
    </xf>
    <xf numFmtId="49" fontId="39" fillId="21" borderId="8" xfId="47" applyNumberFormat="1" applyFont="1" applyFill="1" applyBorder="1" applyAlignment="1">
      <alignment vertical="center"/>
    </xf>
    <xf numFmtId="164" fontId="12" fillId="21" borderId="0" xfId="47" applyNumberFormat="1" applyFont="1" applyFill="1" applyAlignment="1">
      <alignment vertical="center"/>
    </xf>
    <xf numFmtId="49" fontId="39" fillId="21" borderId="0" xfId="48" applyNumberFormat="1" applyFont="1" applyFill="1" applyBorder="1" applyAlignment="1">
      <alignment horizontal="right" vertical="center"/>
    </xf>
    <xf numFmtId="165" fontId="32" fillId="19" borderId="60" xfId="2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vertical="center" wrapText="1"/>
    </xf>
    <xf numFmtId="49" fontId="11" fillId="21" borderId="8" xfId="48" applyNumberFormat="1" applyFont="1" applyFill="1" applyBorder="1" applyAlignment="1">
      <alignment vertical="center" wrapText="1"/>
    </xf>
    <xf numFmtId="49" fontId="11" fillId="21" borderId="0" xfId="48" applyNumberFormat="1" applyFont="1" applyFill="1" applyBorder="1" applyAlignment="1">
      <alignment vertical="center"/>
    </xf>
    <xf numFmtId="0" fontId="12" fillId="0" borderId="0" xfId="1" applyFont="1" applyAlignment="1">
      <alignment horizontal="right" vertical="center"/>
    </xf>
    <xf numFmtId="49" fontId="12" fillId="0" borderId="0" xfId="1" applyNumberFormat="1" applyFont="1" applyAlignment="1">
      <alignment vertical="center"/>
    </xf>
    <xf numFmtId="49" fontId="12" fillId="0" borderId="0" xfId="2" applyNumberFormat="1" applyFont="1" applyFill="1" applyBorder="1" applyAlignment="1">
      <alignment horizontal="left" vertical="center"/>
    </xf>
    <xf numFmtId="167" fontId="37" fillId="0" borderId="9" xfId="4" applyNumberFormat="1" applyFont="1" applyFill="1" applyBorder="1" applyAlignment="1">
      <alignment vertical="center"/>
    </xf>
    <xf numFmtId="168" fontId="12" fillId="0" borderId="9" xfId="4" applyNumberFormat="1" applyFont="1" applyFill="1" applyBorder="1" applyAlignment="1">
      <alignment horizontal="center" vertical="center"/>
    </xf>
    <xf numFmtId="167" fontId="12" fillId="21" borderId="8" xfId="4" applyNumberFormat="1" applyFont="1" applyFill="1" applyBorder="1" applyAlignment="1">
      <alignment vertical="center"/>
    </xf>
    <xf numFmtId="167" fontId="15" fillId="21" borderId="8" xfId="4" applyNumberFormat="1" applyFont="1" applyFill="1" applyBorder="1" applyAlignment="1">
      <alignment vertical="center"/>
    </xf>
    <xf numFmtId="167" fontId="12" fillId="21" borderId="0" xfId="4" applyNumberFormat="1" applyFont="1" applyFill="1" applyBorder="1" applyAlignment="1">
      <alignment vertical="center"/>
    </xf>
    <xf numFmtId="167" fontId="11" fillId="19" borderId="19" xfId="4" applyNumberFormat="1" applyFont="1" applyFill="1" applyBorder="1" applyAlignment="1">
      <alignment vertical="center"/>
    </xf>
    <xf numFmtId="167" fontId="12" fillId="2" borderId="8" xfId="4" applyNumberFormat="1" applyFont="1" applyFill="1" applyBorder="1" applyAlignment="1">
      <alignment vertical="center"/>
    </xf>
    <xf numFmtId="167" fontId="11" fillId="2" borderId="8" xfId="4" applyNumberFormat="1" applyFont="1" applyFill="1" applyBorder="1" applyAlignment="1">
      <alignment vertical="center"/>
    </xf>
    <xf numFmtId="167" fontId="11" fillId="20" borderId="22" xfId="4" applyNumberFormat="1" applyFont="1" applyFill="1" applyBorder="1" applyAlignment="1">
      <alignment vertical="center"/>
    </xf>
    <xf numFmtId="167" fontId="12" fillId="2" borderId="53" xfId="4" applyNumberFormat="1" applyFont="1" applyFill="1" applyBorder="1" applyAlignment="1">
      <alignment vertical="center"/>
    </xf>
    <xf numFmtId="167" fontId="11" fillId="19" borderId="36" xfId="4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vertical="center"/>
    </xf>
    <xf numFmtId="167" fontId="15" fillId="21" borderId="7" xfId="4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vertical="center"/>
    </xf>
    <xf numFmtId="167" fontId="11" fillId="19" borderId="18" xfId="4" applyNumberFormat="1" applyFont="1" applyFill="1" applyBorder="1" applyAlignment="1">
      <alignment vertical="center"/>
    </xf>
    <xf numFmtId="167" fontId="12" fillId="2" borderId="0" xfId="4" applyNumberFormat="1" applyFont="1" applyFill="1" applyBorder="1" applyAlignment="1">
      <alignment vertical="center"/>
    </xf>
    <xf numFmtId="167" fontId="11" fillId="2" borderId="0" xfId="4" applyNumberFormat="1" applyFont="1" applyFill="1" applyBorder="1" applyAlignment="1">
      <alignment vertical="center"/>
    </xf>
    <xf numFmtId="49" fontId="12" fillId="0" borderId="8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167" fontId="11" fillId="20" borderId="21" xfId="4" applyNumberFormat="1" applyFont="1" applyFill="1" applyBorder="1" applyAlignment="1">
      <alignment vertical="center"/>
    </xf>
    <xf numFmtId="167" fontId="12" fillId="2" borderId="52" xfId="4" applyNumberFormat="1" applyFont="1" applyFill="1" applyBorder="1" applyAlignment="1">
      <alignment vertical="center"/>
    </xf>
    <xf numFmtId="167" fontId="11" fillId="19" borderId="35" xfId="4" applyNumberFormat="1" applyFont="1" applyFill="1" applyBorder="1" applyAlignment="1">
      <alignment vertical="center"/>
    </xf>
    <xf numFmtId="166" fontId="11" fillId="2" borderId="2" xfId="3" applyFont="1" applyFill="1" applyBorder="1" applyAlignment="1">
      <alignment vertical="center"/>
    </xf>
    <xf numFmtId="166" fontId="11" fillId="2" borderId="8" xfId="3" applyFont="1" applyFill="1" applyBorder="1" applyAlignment="1">
      <alignment vertical="center"/>
    </xf>
    <xf numFmtId="166" fontId="11" fillId="21" borderId="8" xfId="3" applyFont="1" applyFill="1" applyBorder="1" applyAlignment="1">
      <alignment vertical="center"/>
    </xf>
    <xf numFmtId="167" fontId="12" fillId="0" borderId="8" xfId="4" applyNumberFormat="1" applyFont="1" applyFill="1" applyBorder="1" applyAlignment="1">
      <alignment vertical="center"/>
    </xf>
    <xf numFmtId="166" fontId="12" fillId="2" borderId="8" xfId="3" applyFont="1" applyFill="1" applyBorder="1" applyAlignment="1">
      <alignment vertical="center"/>
    </xf>
    <xf numFmtId="166" fontId="11" fillId="2" borderId="1" xfId="3" applyFont="1" applyFill="1" applyBorder="1" applyAlignment="1">
      <alignment vertical="center"/>
    </xf>
    <xf numFmtId="166" fontId="11" fillId="2" borderId="0" xfId="3" applyFont="1" applyFill="1" applyBorder="1" applyAlignment="1">
      <alignment vertical="center"/>
    </xf>
    <xf numFmtId="166" fontId="11" fillId="21" borderId="0" xfId="3" applyFont="1" applyFill="1" applyBorder="1" applyAlignment="1">
      <alignment vertical="center"/>
    </xf>
    <xf numFmtId="167" fontId="12" fillId="0" borderId="0" xfId="4" applyNumberFormat="1" applyFont="1" applyFill="1" applyBorder="1" applyAlignment="1">
      <alignment vertical="center"/>
    </xf>
    <xf numFmtId="166" fontId="12" fillId="2" borderId="0" xfId="3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left" vertical="center"/>
    </xf>
    <xf numFmtId="166" fontId="12" fillId="2" borderId="1" xfId="3" applyFont="1" applyFill="1" applyBorder="1" applyAlignment="1">
      <alignment vertical="center"/>
    </xf>
    <xf numFmtId="166" fontId="12" fillId="2" borderId="2" xfId="3" applyFont="1" applyFill="1" applyBorder="1" applyAlignment="1">
      <alignment vertical="center"/>
    </xf>
    <xf numFmtId="167" fontId="11" fillId="21" borderId="3" xfId="4" applyNumberFormat="1" applyFont="1" applyFill="1" applyBorder="1" applyAlignment="1">
      <alignment horizontal="center" vertical="center"/>
    </xf>
    <xf numFmtId="167" fontId="11" fillId="21" borderId="4" xfId="4" applyNumberFormat="1" applyFont="1" applyFill="1" applyBorder="1" applyAlignment="1">
      <alignment horizontal="center" vertical="center"/>
    </xf>
    <xf numFmtId="49" fontId="12" fillId="21" borderId="3" xfId="2" applyNumberFormat="1" applyFont="1" applyFill="1" applyBorder="1" applyAlignment="1">
      <alignment vertical="center"/>
    </xf>
    <xf numFmtId="167" fontId="12" fillId="2" borderId="2" xfId="4" applyNumberFormat="1" applyFont="1" applyFill="1" applyBorder="1" applyAlignment="1">
      <alignment vertical="center"/>
    </xf>
    <xf numFmtId="167" fontId="12" fillId="2" borderId="6" xfId="4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vertical="center"/>
    </xf>
    <xf numFmtId="165" fontId="11" fillId="2" borderId="29" xfId="2" applyFont="1" applyFill="1" applyBorder="1" applyAlignment="1">
      <alignment horizontal="left" vertical="top"/>
    </xf>
    <xf numFmtId="167" fontId="15" fillId="21" borderId="0" xfId="4" applyNumberFormat="1" applyFont="1" applyFill="1" applyBorder="1" applyAlignment="1">
      <alignment horizontal="right" vertical="center"/>
    </xf>
    <xf numFmtId="172" fontId="12" fillId="21" borderId="1" xfId="4" applyNumberFormat="1" applyFont="1" applyFill="1" applyBorder="1" applyAlignment="1">
      <alignment vertical="center"/>
    </xf>
    <xf numFmtId="167" fontId="11" fillId="21" borderId="6" xfId="4" applyNumberFormat="1" applyFont="1" applyFill="1" applyBorder="1" applyAlignment="1">
      <alignment vertical="center"/>
    </xf>
    <xf numFmtId="167" fontId="12" fillId="2" borderId="7" xfId="4" applyNumberFormat="1" applyFont="1" applyFill="1" applyBorder="1" applyAlignment="1">
      <alignment vertical="center"/>
    </xf>
    <xf numFmtId="167" fontId="12" fillId="21" borderId="9" xfId="52" applyNumberFormat="1" applyFont="1" applyFill="1" applyBorder="1" applyAlignment="1">
      <alignment vertical="center"/>
    </xf>
    <xf numFmtId="167" fontId="12" fillId="2" borderId="7" xfId="52" applyNumberFormat="1" applyFont="1" applyFill="1" applyBorder="1" applyAlignment="1">
      <alignment vertical="center"/>
    </xf>
    <xf numFmtId="167" fontId="11" fillId="21" borderId="60" xfId="4" applyNumberFormat="1" applyFont="1" applyFill="1" applyBorder="1" applyAlignment="1">
      <alignment vertical="center"/>
    </xf>
    <xf numFmtId="167" fontId="11" fillId="21" borderId="62" xfId="4" applyNumberFormat="1" applyFont="1" applyFill="1" applyBorder="1" applyAlignment="1">
      <alignment vertical="center"/>
    </xf>
    <xf numFmtId="167" fontId="12" fillId="21" borderId="62" xfId="4" applyNumberFormat="1" applyFont="1" applyFill="1" applyBorder="1" applyAlignment="1">
      <alignment vertical="center"/>
    </xf>
    <xf numFmtId="167" fontId="15" fillId="21" borderId="3" xfId="4" applyNumberFormat="1" applyFont="1" applyFill="1" applyBorder="1" applyAlignment="1">
      <alignment vertical="center"/>
    </xf>
    <xf numFmtId="167" fontId="12" fillId="2" borderId="0" xfId="1" applyNumberFormat="1" applyFont="1" applyFill="1" applyAlignment="1">
      <alignment vertical="center"/>
    </xf>
    <xf numFmtId="166" fontId="12" fillId="2" borderId="0" xfId="1" applyNumberFormat="1" applyFont="1" applyFill="1"/>
    <xf numFmtId="167" fontId="12" fillId="21" borderId="0" xfId="1" applyNumberFormat="1" applyFont="1" applyFill="1" applyAlignment="1">
      <alignment vertical="center"/>
    </xf>
    <xf numFmtId="167" fontId="11" fillId="2" borderId="1" xfId="2" applyNumberFormat="1" applyFont="1" applyFill="1" applyBorder="1" applyAlignment="1">
      <alignment horizontal="left" vertical="center"/>
    </xf>
    <xf numFmtId="167" fontId="11" fillId="2" borderId="6" xfId="52" applyNumberFormat="1" applyFont="1" applyFill="1" applyBorder="1" applyAlignment="1">
      <alignment vertical="center"/>
    </xf>
    <xf numFmtId="167" fontId="11" fillId="21" borderId="0" xfId="2" applyNumberFormat="1" applyFont="1" applyFill="1" applyBorder="1" applyAlignment="1">
      <alignment horizontal="left" vertical="center"/>
    </xf>
    <xf numFmtId="167" fontId="11" fillId="21" borderId="9" xfId="52" applyNumberFormat="1" applyFont="1" applyFill="1" applyBorder="1" applyAlignment="1">
      <alignment vertical="center"/>
    </xf>
    <xf numFmtId="167" fontId="12" fillId="21" borderId="0" xfId="2" applyNumberFormat="1" applyFont="1" applyFill="1" applyBorder="1" applyAlignment="1">
      <alignment horizontal="left" vertical="center"/>
    </xf>
    <xf numFmtId="167" fontId="15" fillId="21" borderId="9" xfId="52" applyNumberFormat="1" applyFont="1" applyFill="1" applyBorder="1" applyAlignment="1">
      <alignment vertical="center"/>
    </xf>
    <xf numFmtId="167" fontId="15" fillId="21" borderId="0" xfId="2" applyNumberFormat="1" applyFont="1" applyFill="1" applyBorder="1" applyAlignment="1">
      <alignment horizontal="left" vertical="center"/>
    </xf>
    <xf numFmtId="167" fontId="12" fillId="21" borderId="2" xfId="4" applyNumberFormat="1" applyFont="1" applyFill="1" applyBorder="1" applyAlignment="1">
      <alignment vertical="center"/>
    </xf>
    <xf numFmtId="167" fontId="12" fillId="21" borderId="4" xfId="2" applyNumberFormat="1" applyFont="1" applyFill="1" applyBorder="1" applyAlignment="1">
      <alignment vertical="center"/>
    </xf>
    <xf numFmtId="167" fontId="11" fillId="19" borderId="18" xfId="2" applyNumberFormat="1" applyFont="1" applyFill="1" applyBorder="1" applyAlignment="1">
      <alignment horizontal="left" vertical="center"/>
    </xf>
    <xf numFmtId="167" fontId="11" fillId="19" borderId="5" xfId="52" applyNumberFormat="1" applyFont="1" applyFill="1" applyBorder="1" applyAlignment="1">
      <alignment vertical="center"/>
    </xf>
    <xf numFmtId="167" fontId="11" fillId="20" borderId="20" xfId="52" applyNumberFormat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167" fontId="11" fillId="2" borderId="0" xfId="47" applyNumberFormat="1" applyFont="1" applyFill="1" applyAlignment="1">
      <alignment vertical="center"/>
    </xf>
    <xf numFmtId="167" fontId="11" fillId="21" borderId="0" xfId="1" applyNumberFormat="1" applyFont="1" applyFill="1" applyAlignment="1">
      <alignment vertical="center"/>
    </xf>
    <xf numFmtId="166" fontId="11" fillId="2" borderId="0" xfId="1" applyNumberFormat="1" applyFont="1" applyFill="1" applyAlignment="1">
      <alignment vertical="center"/>
    </xf>
    <xf numFmtId="167" fontId="15" fillId="0" borderId="8" xfId="52" applyNumberFormat="1" applyFont="1" applyFill="1" applyBorder="1" applyAlignment="1">
      <alignment horizontal="right" vertical="center"/>
    </xf>
    <xf numFmtId="167" fontId="11" fillId="0" borderId="9" xfId="4" applyNumberFormat="1" applyFont="1" applyFill="1" applyBorder="1" applyAlignment="1">
      <alignment vertical="center"/>
    </xf>
    <xf numFmtId="167" fontId="12" fillId="0" borderId="9" xfId="4" applyNumberFormat="1" applyFont="1" applyFill="1" applyBorder="1" applyAlignment="1">
      <alignment vertical="center"/>
    </xf>
    <xf numFmtId="167" fontId="15" fillId="0" borderId="9" xfId="4" applyNumberFormat="1" applyFont="1" applyFill="1" applyBorder="1" applyAlignment="1">
      <alignment vertical="center"/>
    </xf>
    <xf numFmtId="167" fontId="12" fillId="0" borderId="7" xfId="4" applyNumberFormat="1" applyFont="1" applyFill="1" applyBorder="1" applyAlignment="1">
      <alignment vertical="center"/>
    </xf>
    <xf numFmtId="167" fontId="11" fillId="0" borderId="6" xfId="4" applyNumberFormat="1" applyFont="1" applyFill="1" applyBorder="1" applyAlignment="1">
      <alignment vertical="center"/>
    </xf>
    <xf numFmtId="167" fontId="11" fillId="0" borderId="8" xfId="4" applyNumberFormat="1" applyFont="1" applyFill="1" applyBorder="1" applyAlignment="1">
      <alignment vertical="center"/>
    </xf>
    <xf numFmtId="166" fontId="11" fillId="0" borderId="8" xfId="3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vertical="center"/>
    </xf>
    <xf numFmtId="10" fontId="11" fillId="2" borderId="30" xfId="3" applyNumberFormat="1" applyFont="1" applyFill="1" applyBorder="1" applyAlignment="1">
      <alignment vertical="center"/>
    </xf>
    <xf numFmtId="10" fontId="11" fillId="21" borderId="30" xfId="3" applyNumberFormat="1" applyFont="1" applyFill="1" applyBorder="1" applyAlignment="1">
      <alignment vertical="center"/>
    </xf>
    <xf numFmtId="10" fontId="12" fillId="21" borderId="30" xfId="4" applyNumberFormat="1" applyFont="1" applyFill="1" applyBorder="1" applyAlignment="1">
      <alignment vertical="center"/>
    </xf>
    <xf numFmtId="10" fontId="15" fillId="21" borderId="30" xfId="4" applyNumberFormat="1" applyFont="1" applyFill="1" applyBorder="1" applyAlignment="1">
      <alignment vertical="center"/>
    </xf>
    <xf numFmtId="49" fontId="12" fillId="21" borderId="0" xfId="1" applyNumberFormat="1" applyFont="1" applyFill="1" applyBorder="1" applyAlignment="1">
      <alignment vertical="center"/>
    </xf>
    <xf numFmtId="10" fontId="11" fillId="19" borderId="26" xfId="4" applyNumberFormat="1" applyFont="1" applyFill="1" applyBorder="1" applyAlignment="1">
      <alignment vertical="center"/>
    </xf>
    <xf numFmtId="10" fontId="12" fillId="2" borderId="30" xfId="3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21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49" fontId="11" fillId="2" borderId="0" xfId="1" applyNumberFormat="1" applyFont="1" applyFill="1" applyBorder="1" applyAlignment="1">
      <alignment vertical="center"/>
    </xf>
    <xf numFmtId="10" fontId="11" fillId="0" borderId="30" xfId="3" applyNumberFormat="1" applyFont="1" applyFill="1" applyBorder="1" applyAlignment="1">
      <alignment vertical="center"/>
    </xf>
    <xf numFmtId="10" fontId="12" fillId="2" borderId="30" xfId="4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center" vertical="center"/>
    </xf>
    <xf numFmtId="10" fontId="11" fillId="2" borderId="30" xfId="4" applyNumberFormat="1" applyFont="1" applyFill="1" applyBorder="1" applyAlignment="1">
      <alignment vertical="center"/>
    </xf>
    <xf numFmtId="10" fontId="11" fillId="20" borderId="33" xfId="4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center" vertical="center"/>
    </xf>
    <xf numFmtId="10" fontId="11" fillId="19" borderId="38" xfId="4" applyNumberFormat="1" applyFont="1" applyFill="1" applyBorder="1" applyAlignment="1">
      <alignment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center" vertical="center"/>
    </xf>
    <xf numFmtId="49" fontId="12" fillId="21" borderId="0" xfId="47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39" fillId="2" borderId="0" xfId="47" applyNumberFormat="1" applyFont="1" applyFill="1" applyBorder="1" applyAlignment="1">
      <alignment horizontal="center" vertical="center"/>
    </xf>
    <xf numFmtId="49" fontId="39" fillId="2" borderId="0" xfId="47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vertical="center"/>
    </xf>
    <xf numFmtId="49" fontId="12" fillId="21" borderId="0" xfId="47" applyNumberFormat="1" applyFont="1" applyFill="1" applyBorder="1" applyAlignment="1">
      <alignment vertical="center"/>
    </xf>
    <xf numFmtId="49" fontId="11" fillId="2" borderId="0" xfId="47" applyNumberFormat="1" applyFont="1" applyFill="1" applyBorder="1" applyAlignment="1">
      <alignment vertical="center"/>
    </xf>
    <xf numFmtId="49" fontId="12" fillId="2" borderId="0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left" vertical="center"/>
    </xf>
    <xf numFmtId="49" fontId="11" fillId="21" borderId="0" xfId="47" applyNumberFormat="1" applyFont="1" applyFill="1" applyBorder="1" applyAlignment="1">
      <alignment horizontal="center" vertical="center"/>
    </xf>
    <xf numFmtId="10" fontId="11" fillId="2" borderId="30" xfId="49" applyNumberFormat="1" applyFont="1" applyFill="1" applyBorder="1" applyAlignment="1">
      <alignment vertical="center"/>
    </xf>
    <xf numFmtId="10" fontId="12" fillId="2" borderId="30" xfId="49" applyNumberFormat="1" applyFont="1" applyFill="1" applyBorder="1" applyAlignment="1">
      <alignment vertical="center"/>
    </xf>
    <xf numFmtId="10" fontId="12" fillId="0" borderId="30" xfId="49" applyNumberFormat="1" applyFont="1" applyFill="1" applyBorder="1" applyAlignment="1">
      <alignment vertical="center"/>
    </xf>
    <xf numFmtId="10" fontId="12" fillId="21" borderId="30" xfId="49" applyNumberFormat="1" applyFont="1" applyFill="1" applyBorder="1" applyAlignment="1">
      <alignment vertical="center"/>
    </xf>
    <xf numFmtId="10" fontId="11" fillId="21" borderId="30" xfId="49" applyNumberFormat="1" applyFont="1" applyFill="1" applyBorder="1" applyAlignment="1">
      <alignment vertical="center"/>
    </xf>
    <xf numFmtId="10" fontId="11" fillId="19" borderId="26" xfId="49" applyNumberFormat="1" applyFont="1" applyFill="1" applyBorder="1" applyAlignment="1">
      <alignment vertical="center"/>
    </xf>
    <xf numFmtId="10" fontId="11" fillId="20" borderId="33" xfId="49" applyNumberFormat="1" applyFont="1" applyFill="1" applyBorder="1" applyAlignment="1">
      <alignment vertical="center"/>
    </xf>
    <xf numFmtId="10" fontId="11" fillId="2" borderId="55" xfId="49" applyNumberFormat="1" applyFont="1" applyFill="1" applyBorder="1" applyAlignment="1">
      <alignment vertical="center"/>
    </xf>
    <xf numFmtId="10" fontId="12" fillId="2" borderId="63" xfId="49" applyNumberFormat="1" applyFont="1" applyFill="1" applyBorder="1" applyAlignment="1">
      <alignment vertical="center"/>
    </xf>
    <xf numFmtId="166" fontId="12" fillId="2" borderId="0" xfId="47" applyNumberFormat="1" applyFont="1" applyFill="1" applyAlignment="1">
      <alignment vertical="center"/>
    </xf>
    <xf numFmtId="164" fontId="11" fillId="2" borderId="2" xfId="52" applyFont="1" applyFill="1" applyBorder="1" applyAlignment="1">
      <alignment vertical="center"/>
    </xf>
    <xf numFmtId="164" fontId="11" fillId="2" borderId="6" xfId="52" applyFont="1" applyFill="1" applyBorder="1" applyAlignment="1">
      <alignment vertical="center"/>
    </xf>
    <xf numFmtId="164" fontId="12" fillId="2" borderId="0" xfId="52" applyFont="1" applyFill="1"/>
    <xf numFmtId="49" fontId="12" fillId="21" borderId="0" xfId="2" applyNumberFormat="1" applyFont="1" applyFill="1" applyBorder="1" applyAlignment="1">
      <alignment horizontal="left" vertical="center" wrapText="1"/>
    </xf>
    <xf numFmtId="49" fontId="12" fillId="21" borderId="8" xfId="2" applyNumberFormat="1" applyFont="1" applyFill="1" applyBorder="1" applyAlignment="1">
      <alignment horizontal="left" vertical="center" wrapText="1"/>
    </xf>
    <xf numFmtId="49" fontId="11" fillId="21" borderId="0" xfId="2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8" xfId="2" applyNumberFormat="1" applyFont="1" applyFill="1" applyBorder="1" applyAlignment="1">
      <alignment horizontal="left" vertical="center" wrapText="1"/>
    </xf>
    <xf numFmtId="0" fontId="4" fillId="2" borderId="40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4" fontId="6" fillId="2" borderId="24" xfId="3" applyNumberFormat="1" applyFont="1" applyFill="1" applyBorder="1" applyAlignment="1">
      <alignment horizontal="center" vertical="center" wrapText="1"/>
    </xf>
    <xf numFmtId="4" fontId="6" fillId="2" borderId="25" xfId="3" applyNumberFormat="1" applyFont="1" applyFill="1" applyBorder="1" applyAlignment="1">
      <alignment horizontal="center" vertical="center" wrapText="1"/>
    </xf>
    <xf numFmtId="4" fontId="6" fillId="2" borderId="59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0" fontId="10" fillId="2" borderId="39" xfId="2" applyNumberFormat="1" applyFont="1" applyFill="1" applyBorder="1" applyAlignment="1">
      <alignment horizontal="center" vertical="center" wrapText="1"/>
    </xf>
    <xf numFmtId="0" fontId="10" fillId="2" borderId="40" xfId="2" applyNumberFormat="1" applyFont="1" applyFill="1" applyBorder="1" applyAlignment="1">
      <alignment horizontal="center" vertical="center" wrapText="1"/>
    </xf>
    <xf numFmtId="0" fontId="10" fillId="2" borderId="61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0" fontId="10" fillId="2" borderId="41" xfId="2" applyNumberFormat="1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0" fontId="2" fillId="2" borderId="23" xfId="47" applyFont="1" applyFill="1" applyBorder="1" applyAlignment="1">
      <alignment horizontal="center" vertical="center"/>
    </xf>
    <xf numFmtId="0" fontId="3" fillId="2" borderId="24" xfId="47" applyFont="1" applyFill="1" applyBorder="1" applyAlignment="1">
      <alignment horizontal="center" vertical="center"/>
    </xf>
    <xf numFmtId="0" fontId="3" fillId="2" borderId="49" xfId="47" applyFont="1" applyFill="1" applyBorder="1" applyAlignment="1">
      <alignment horizontal="center" vertical="center"/>
    </xf>
    <xf numFmtId="0" fontId="3" fillId="2" borderId="37" xfId="47" applyFont="1" applyFill="1" applyBorder="1" applyAlignment="1">
      <alignment horizontal="center" vertical="center"/>
    </xf>
    <xf numFmtId="0" fontId="4" fillId="2" borderId="48" xfId="47" applyFont="1" applyFill="1" applyBorder="1" applyAlignment="1">
      <alignment horizontal="center" vertical="center"/>
    </xf>
    <xf numFmtId="0" fontId="6" fillId="2" borderId="42" xfId="47" applyFont="1" applyFill="1" applyBorder="1" applyAlignment="1">
      <alignment horizontal="center" vertical="center"/>
    </xf>
    <xf numFmtId="0" fontId="6" fillId="2" borderId="50" xfId="47" applyFont="1" applyFill="1" applyBorder="1" applyAlignment="1">
      <alignment horizontal="center" vertical="center"/>
    </xf>
    <xf numFmtId="0" fontId="6" fillId="2" borderId="46" xfId="47" applyFont="1" applyFill="1" applyBorder="1" applyAlignment="1">
      <alignment horizontal="center" vertical="center"/>
    </xf>
    <xf numFmtId="0" fontId="10" fillId="2" borderId="56" xfId="48" applyNumberFormat="1" applyFont="1" applyFill="1" applyBorder="1" applyAlignment="1">
      <alignment horizontal="center" vertical="center" wrapText="1"/>
    </xf>
    <xf numFmtId="0" fontId="10" fillId="2" borderId="57" xfId="48" applyNumberFormat="1" applyFont="1" applyFill="1" applyBorder="1" applyAlignment="1">
      <alignment horizontal="center" vertical="center" wrapText="1"/>
    </xf>
    <xf numFmtId="0" fontId="10" fillId="2" borderId="58" xfId="48" applyNumberFormat="1" applyFont="1" applyFill="1" applyBorder="1" applyAlignment="1">
      <alignment horizontal="center" vertical="center" wrapText="1"/>
    </xf>
    <xf numFmtId="0" fontId="10" fillId="2" borderId="31" xfId="48" applyNumberFormat="1" applyFont="1" applyFill="1" applyBorder="1" applyAlignment="1">
      <alignment horizontal="center" vertical="center" wrapText="1"/>
    </xf>
    <xf numFmtId="0" fontId="10" fillId="2" borderId="18" xfId="48" applyNumberFormat="1" applyFont="1" applyFill="1" applyBorder="1" applyAlignment="1">
      <alignment horizontal="center" vertical="center" wrapText="1"/>
    </xf>
    <xf numFmtId="0" fontId="10" fillId="2" borderId="19" xfId="48" applyNumberFormat="1" applyFont="1" applyFill="1" applyBorder="1" applyAlignment="1">
      <alignment horizontal="center" vertical="center" wrapText="1"/>
    </xf>
    <xf numFmtId="171" fontId="42" fillId="2" borderId="0" xfId="49" applyNumberFormat="1" applyFont="1" applyFill="1" applyAlignment="1">
      <alignment horizontal="center" vertical="center" wrapText="1"/>
    </xf>
    <xf numFmtId="171" fontId="42" fillId="2" borderId="0" xfId="49" applyNumberFormat="1" applyFont="1" applyFill="1" applyAlignment="1">
      <alignment horizontal="center" vertical="center"/>
    </xf>
    <xf numFmtId="49" fontId="42" fillId="2" borderId="0" xfId="47" applyNumberFormat="1" applyFont="1" applyFill="1" applyAlignment="1">
      <alignment horizontal="center" vertical="center" wrapText="1"/>
    </xf>
    <xf numFmtId="49" fontId="33" fillId="20" borderId="32" xfId="48" applyNumberFormat="1" applyFont="1" applyFill="1" applyBorder="1" applyAlignment="1">
      <alignment horizontal="left" vertical="center"/>
    </xf>
    <xf numFmtId="49" fontId="11" fillId="20" borderId="21" xfId="48" applyNumberFormat="1" applyFont="1" applyFill="1" applyBorder="1" applyAlignment="1">
      <alignment horizontal="left" vertical="center"/>
    </xf>
    <xf numFmtId="49" fontId="11" fillId="20" borderId="22" xfId="48" applyNumberFormat="1" applyFont="1" applyFill="1" applyBorder="1" applyAlignment="1">
      <alignment horizontal="left" vertical="center"/>
    </xf>
    <xf numFmtId="49" fontId="11" fillId="19" borderId="18" xfId="48" applyNumberFormat="1" applyFont="1" applyFill="1" applyBorder="1" applyAlignment="1">
      <alignment horizontal="left" vertical="center"/>
    </xf>
    <xf numFmtId="49" fontId="11" fillId="19" borderId="19" xfId="48" applyNumberFormat="1" applyFont="1" applyFill="1" applyBorder="1" applyAlignment="1">
      <alignment horizontal="left" vertical="center"/>
    </xf>
    <xf numFmtId="167" fontId="12" fillId="2" borderId="9" xfId="52" applyNumberFormat="1" applyFont="1" applyFill="1" applyBorder="1" applyAlignment="1">
      <alignment vertical="center"/>
    </xf>
    <xf numFmtId="167" fontId="11" fillId="2" borderId="9" xfId="52" applyNumberFormat="1" applyFont="1" applyFill="1" applyBorder="1" applyAlignment="1">
      <alignment vertical="center"/>
    </xf>
    <xf numFmtId="167" fontId="12" fillId="2" borderId="54" xfId="52" applyNumberFormat="1" applyFont="1" applyFill="1" applyBorder="1" applyAlignment="1">
      <alignment vertical="center"/>
    </xf>
    <xf numFmtId="167" fontId="11" fillId="2" borderId="8" xfId="52" applyNumberFormat="1" applyFont="1" applyFill="1" applyBorder="1" applyAlignment="1">
      <alignment vertical="center"/>
    </xf>
    <xf numFmtId="167" fontId="11" fillId="21" borderId="8" xfId="52" applyNumberFormat="1" applyFont="1" applyFill="1" applyBorder="1" applyAlignment="1">
      <alignment vertical="center"/>
    </xf>
    <xf numFmtId="167" fontId="12" fillId="21" borderId="8" xfId="52" applyNumberFormat="1" applyFont="1" applyFill="1" applyBorder="1" applyAlignment="1">
      <alignment vertical="center"/>
    </xf>
    <xf numFmtId="167" fontId="12" fillId="0" borderId="8" xfId="52" applyNumberFormat="1" applyFont="1" applyFill="1" applyBorder="1" applyAlignment="1">
      <alignment vertical="center"/>
    </xf>
    <xf numFmtId="167" fontId="15" fillId="21" borderId="8" xfId="52" applyNumberFormat="1" applyFont="1" applyFill="1" applyBorder="1" applyAlignment="1">
      <alignment vertical="center"/>
    </xf>
    <xf numFmtId="167" fontId="11" fillId="19" borderId="19" xfId="52" applyNumberFormat="1" applyFont="1" applyFill="1" applyBorder="1" applyAlignment="1">
      <alignment vertical="center"/>
    </xf>
    <xf numFmtId="167" fontId="12" fillId="2" borderId="8" xfId="52" applyNumberFormat="1" applyFont="1" applyFill="1" applyBorder="1" applyAlignment="1">
      <alignment vertical="center"/>
    </xf>
    <xf numFmtId="167" fontId="11" fillId="21" borderId="8" xfId="52" applyNumberFormat="1" applyFont="1" applyFill="1" applyBorder="1" applyAlignment="1">
      <alignment horizontal="center" vertical="center"/>
    </xf>
    <xf numFmtId="167" fontId="11" fillId="21" borderId="9" xfId="52" applyNumberFormat="1" applyFont="1" applyFill="1" applyBorder="1" applyAlignment="1">
      <alignment horizontal="center" vertical="center"/>
    </xf>
    <xf numFmtId="167" fontId="11" fillId="20" borderId="22" xfId="52" applyNumberFormat="1" applyFont="1" applyFill="1" applyBorder="1" applyAlignment="1">
      <alignment vertical="center"/>
    </xf>
    <xf numFmtId="167" fontId="11" fillId="19" borderId="36" xfId="52" applyNumberFormat="1" applyFont="1" applyFill="1" applyBorder="1" applyAlignment="1">
      <alignment vertical="center"/>
    </xf>
    <xf numFmtId="167" fontId="11" fillId="19" borderId="37" xfId="52" applyNumberFormat="1" applyFont="1" applyFill="1" applyBorder="1" applyAlignment="1">
      <alignment vertical="center"/>
    </xf>
    <xf numFmtId="167" fontId="15" fillId="0" borderId="8" xfId="52" applyNumberFormat="1" applyFont="1" applyFill="1" applyBorder="1" applyAlignment="1">
      <alignment vertical="center"/>
    </xf>
    <xf numFmtId="167" fontId="15" fillId="0" borderId="8" xfId="52" applyNumberFormat="1" applyFont="1" applyFill="1" applyBorder="1" applyAlignment="1">
      <alignment horizontal="left" vertical="center"/>
    </xf>
    <xf numFmtId="167" fontId="15" fillId="0" borderId="9" xfId="52" applyNumberFormat="1" applyFont="1" applyFill="1" applyBorder="1" applyAlignment="1">
      <alignment vertical="center"/>
    </xf>
    <xf numFmtId="167" fontId="11" fillId="2" borderId="54" xfId="52" applyNumberFormat="1" applyFont="1" applyFill="1" applyBorder="1" applyAlignment="1">
      <alignment vertical="center"/>
    </xf>
    <xf numFmtId="167" fontId="12" fillId="2" borderId="47" xfId="52" applyNumberFormat="1" applyFont="1" applyFill="1" applyBorder="1" applyAlignment="1">
      <alignment vertical="center"/>
    </xf>
  </cellXfs>
  <cellStyles count="53"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40% - Colore 1" xfId="13"/>
    <cellStyle name="40% - Colore 2" xfId="14"/>
    <cellStyle name="40% - Colore 3" xfId="15"/>
    <cellStyle name="40% - Colore 4" xfId="16"/>
    <cellStyle name="40% - Colore 5" xfId="17"/>
    <cellStyle name="40% - Colore 6" xfId="18"/>
    <cellStyle name="60% - Colore 1" xfId="19"/>
    <cellStyle name="60% - Colore 2" xfId="20"/>
    <cellStyle name="60% - Colore 3" xfId="21"/>
    <cellStyle name="60% - Colore 4" xfId="22"/>
    <cellStyle name="60% - Colore 5" xfId="23"/>
    <cellStyle name="60% - Colore 6" xfId="24"/>
    <cellStyle name="Calcolo" xfId="25"/>
    <cellStyle name="Cella collegata" xfId="26"/>
    <cellStyle name="Cella da controllare" xfId="27"/>
    <cellStyle name="Colore 1" xfId="28"/>
    <cellStyle name="Colore 2" xfId="29"/>
    <cellStyle name="Colore 3" xfId="30"/>
    <cellStyle name="Colore 4" xfId="31"/>
    <cellStyle name="Colore 5" xfId="32"/>
    <cellStyle name="Colore 6" xfId="33"/>
    <cellStyle name="Comma [0]_Marilù (v.0.5)" xfId="2"/>
    <cellStyle name="Comma [0]_Marilù (v.0.5) 2" xfId="48"/>
    <cellStyle name="Comma 2" xfId="4"/>
    <cellStyle name="Migliaia" xfId="52" builtinId="3"/>
    <cellStyle name="Migliaia [0]_Asl 6_Raccordo MONISANIT al 31 dicembre 2007 (v. FINALE del 30.05.2008)" xfId="3"/>
    <cellStyle name="Migliaia [0]_Asl 6_Raccordo MONISANIT al 31 dicembre 2007 (v. FINALE del 30.05.2008) 2" xfId="49"/>
    <cellStyle name="Migliaia_Asl 6_Raccordo MONISANIT al 31 dicembre 2007 (v. FINALE del 30.05.2008)" xfId="6"/>
    <cellStyle name="Migliaia_Asl 6_Raccordo MONISANIT al 31 dicembre 2007 (v. FINALE del 30.05.2008) 2" xfId="50"/>
    <cellStyle name="Neutrale" xfId="34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7"/>
    <cellStyle name="Nota" xfId="35"/>
    <cellStyle name="Percent 2" xfId="5"/>
    <cellStyle name="Percent 3" xfId="51"/>
    <cellStyle name="Testo avviso" xfId="36"/>
    <cellStyle name="Testo descrittivo" xfId="37"/>
    <cellStyle name="Titolo" xfId="38"/>
    <cellStyle name="Titolo 1" xfId="39"/>
    <cellStyle name="Titolo 2" xfId="40"/>
    <cellStyle name="Titolo 3" xfId="41"/>
    <cellStyle name="Titolo 4" xfId="42"/>
    <cellStyle name="Titolo_Asl 6_Analisi al 31 dicembre 2008 (v. FINALE_A3 del 26.01.2009)" xfId="43"/>
    <cellStyle name="Totale" xfId="44"/>
    <cellStyle name="Valore non valido" xfId="45"/>
    <cellStyle name="Valore valido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6</xdr:col>
      <xdr:colOff>171450</xdr:colOff>
      <xdr:row>1</xdr:row>
      <xdr:rowOff>474980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6200"/>
          <a:ext cx="1333500" cy="7512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5</xdr:col>
      <xdr:colOff>247650</xdr:colOff>
      <xdr:row>1</xdr:row>
      <xdr:rowOff>465455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1333500" cy="75120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267550</xdr:colOff>
      <xdr:row>0</xdr:row>
      <xdr:rowOff>74914</xdr:rowOff>
    </xdr:from>
    <xdr:to>
      <xdr:col>5</xdr:col>
      <xdr:colOff>327483</xdr:colOff>
      <xdr:row>1</xdr:row>
      <xdr:rowOff>472945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0" y="74914"/>
          <a:ext cx="1333500" cy="7512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5"/>
  <sheetViews>
    <sheetView showGridLines="0" view="pageBreakPreview" topLeftCell="A28" zoomScaleNormal="100" zoomScaleSheetLayoutView="100" workbookViewId="0">
      <selection activeCell="J13" sqref="J13"/>
    </sheetView>
  </sheetViews>
  <sheetFormatPr defaultColWidth="10.42578125" defaultRowHeight="15.75" x14ac:dyDescent="0.25"/>
  <cols>
    <col min="1" max="1" width="4" style="23" customWidth="1"/>
    <col min="2" max="2" width="4.5703125" style="23" customWidth="1"/>
    <col min="3" max="3" width="1.85546875" style="23" customWidth="1"/>
    <col min="4" max="6" width="4" style="23" customWidth="1"/>
    <col min="7" max="7" width="73.85546875" style="3" customWidth="1"/>
    <col min="8" max="9" width="23.42578125" style="3" customWidth="1"/>
    <col min="10" max="10" width="22.5703125" style="3" customWidth="1"/>
    <col min="11" max="11" width="18" style="3" customWidth="1"/>
    <col min="12" max="12" width="18.5703125" style="3" customWidth="1"/>
    <col min="13" max="13" width="13.140625" style="3" customWidth="1"/>
    <col min="14" max="14" width="10.42578125" style="3"/>
    <col min="15" max="15" width="11.5703125" style="3" bestFit="1" customWidth="1"/>
    <col min="16" max="16" width="12.7109375" style="3" bestFit="1" customWidth="1"/>
    <col min="17" max="253" width="10.42578125" style="3"/>
    <col min="254" max="254" width="4" style="3" customWidth="1"/>
    <col min="255" max="255" width="4.5703125" style="3" customWidth="1"/>
    <col min="256" max="256" width="1.85546875" style="3" customWidth="1"/>
    <col min="257" max="259" width="4" style="3" customWidth="1"/>
    <col min="260" max="260" width="53" style="3" customWidth="1"/>
    <col min="261" max="261" width="0" style="3" hidden="1" customWidth="1"/>
    <col min="262" max="263" width="21.42578125" style="3" customWidth="1"/>
    <col min="264" max="264" width="18.5703125" style="3" customWidth="1"/>
    <col min="265" max="265" width="13.140625" style="3" customWidth="1"/>
    <col min="266" max="509" width="10.42578125" style="3"/>
    <col min="510" max="510" width="4" style="3" customWidth="1"/>
    <col min="511" max="511" width="4.5703125" style="3" customWidth="1"/>
    <col min="512" max="512" width="1.85546875" style="3" customWidth="1"/>
    <col min="513" max="515" width="4" style="3" customWidth="1"/>
    <col min="516" max="516" width="53" style="3" customWidth="1"/>
    <col min="517" max="517" width="0" style="3" hidden="1" customWidth="1"/>
    <col min="518" max="519" width="21.42578125" style="3" customWidth="1"/>
    <col min="520" max="520" width="18.5703125" style="3" customWidth="1"/>
    <col min="521" max="521" width="13.140625" style="3" customWidth="1"/>
    <col min="522" max="765" width="10.42578125" style="3"/>
    <col min="766" max="766" width="4" style="3" customWidth="1"/>
    <col min="767" max="767" width="4.5703125" style="3" customWidth="1"/>
    <col min="768" max="768" width="1.85546875" style="3" customWidth="1"/>
    <col min="769" max="771" width="4" style="3" customWidth="1"/>
    <col min="772" max="772" width="53" style="3" customWidth="1"/>
    <col min="773" max="773" width="0" style="3" hidden="1" customWidth="1"/>
    <col min="774" max="775" width="21.42578125" style="3" customWidth="1"/>
    <col min="776" max="776" width="18.5703125" style="3" customWidth="1"/>
    <col min="777" max="777" width="13.140625" style="3" customWidth="1"/>
    <col min="778" max="1021" width="10.42578125" style="3"/>
    <col min="1022" max="1022" width="4" style="3" customWidth="1"/>
    <col min="1023" max="1023" width="4.5703125" style="3" customWidth="1"/>
    <col min="1024" max="1024" width="1.85546875" style="3" customWidth="1"/>
    <col min="1025" max="1027" width="4" style="3" customWidth="1"/>
    <col min="1028" max="1028" width="53" style="3" customWidth="1"/>
    <col min="1029" max="1029" width="0" style="3" hidden="1" customWidth="1"/>
    <col min="1030" max="1031" width="21.42578125" style="3" customWidth="1"/>
    <col min="1032" max="1032" width="18.5703125" style="3" customWidth="1"/>
    <col min="1033" max="1033" width="13.140625" style="3" customWidth="1"/>
    <col min="1034" max="1277" width="10.42578125" style="3"/>
    <col min="1278" max="1278" width="4" style="3" customWidth="1"/>
    <col min="1279" max="1279" width="4.5703125" style="3" customWidth="1"/>
    <col min="1280" max="1280" width="1.85546875" style="3" customWidth="1"/>
    <col min="1281" max="1283" width="4" style="3" customWidth="1"/>
    <col min="1284" max="1284" width="53" style="3" customWidth="1"/>
    <col min="1285" max="1285" width="0" style="3" hidden="1" customWidth="1"/>
    <col min="1286" max="1287" width="21.42578125" style="3" customWidth="1"/>
    <col min="1288" max="1288" width="18.5703125" style="3" customWidth="1"/>
    <col min="1289" max="1289" width="13.140625" style="3" customWidth="1"/>
    <col min="1290" max="1533" width="10.42578125" style="3"/>
    <col min="1534" max="1534" width="4" style="3" customWidth="1"/>
    <col min="1535" max="1535" width="4.5703125" style="3" customWidth="1"/>
    <col min="1536" max="1536" width="1.85546875" style="3" customWidth="1"/>
    <col min="1537" max="1539" width="4" style="3" customWidth="1"/>
    <col min="1540" max="1540" width="53" style="3" customWidth="1"/>
    <col min="1541" max="1541" width="0" style="3" hidden="1" customWidth="1"/>
    <col min="1542" max="1543" width="21.42578125" style="3" customWidth="1"/>
    <col min="1544" max="1544" width="18.5703125" style="3" customWidth="1"/>
    <col min="1545" max="1545" width="13.140625" style="3" customWidth="1"/>
    <col min="1546" max="1789" width="10.42578125" style="3"/>
    <col min="1790" max="1790" width="4" style="3" customWidth="1"/>
    <col min="1791" max="1791" width="4.5703125" style="3" customWidth="1"/>
    <col min="1792" max="1792" width="1.85546875" style="3" customWidth="1"/>
    <col min="1793" max="1795" width="4" style="3" customWidth="1"/>
    <col min="1796" max="1796" width="53" style="3" customWidth="1"/>
    <col min="1797" max="1797" width="0" style="3" hidden="1" customWidth="1"/>
    <col min="1798" max="1799" width="21.42578125" style="3" customWidth="1"/>
    <col min="1800" max="1800" width="18.5703125" style="3" customWidth="1"/>
    <col min="1801" max="1801" width="13.140625" style="3" customWidth="1"/>
    <col min="1802" max="2045" width="10.42578125" style="3"/>
    <col min="2046" max="2046" width="4" style="3" customWidth="1"/>
    <col min="2047" max="2047" width="4.5703125" style="3" customWidth="1"/>
    <col min="2048" max="2048" width="1.85546875" style="3" customWidth="1"/>
    <col min="2049" max="2051" width="4" style="3" customWidth="1"/>
    <col min="2052" max="2052" width="53" style="3" customWidth="1"/>
    <col min="2053" max="2053" width="0" style="3" hidden="1" customWidth="1"/>
    <col min="2054" max="2055" width="21.42578125" style="3" customWidth="1"/>
    <col min="2056" max="2056" width="18.5703125" style="3" customWidth="1"/>
    <col min="2057" max="2057" width="13.140625" style="3" customWidth="1"/>
    <col min="2058" max="2301" width="10.42578125" style="3"/>
    <col min="2302" max="2302" width="4" style="3" customWidth="1"/>
    <col min="2303" max="2303" width="4.5703125" style="3" customWidth="1"/>
    <col min="2304" max="2304" width="1.85546875" style="3" customWidth="1"/>
    <col min="2305" max="2307" width="4" style="3" customWidth="1"/>
    <col min="2308" max="2308" width="53" style="3" customWidth="1"/>
    <col min="2309" max="2309" width="0" style="3" hidden="1" customWidth="1"/>
    <col min="2310" max="2311" width="21.42578125" style="3" customWidth="1"/>
    <col min="2312" max="2312" width="18.5703125" style="3" customWidth="1"/>
    <col min="2313" max="2313" width="13.140625" style="3" customWidth="1"/>
    <col min="2314" max="2557" width="10.42578125" style="3"/>
    <col min="2558" max="2558" width="4" style="3" customWidth="1"/>
    <col min="2559" max="2559" width="4.5703125" style="3" customWidth="1"/>
    <col min="2560" max="2560" width="1.85546875" style="3" customWidth="1"/>
    <col min="2561" max="2563" width="4" style="3" customWidth="1"/>
    <col min="2564" max="2564" width="53" style="3" customWidth="1"/>
    <col min="2565" max="2565" width="0" style="3" hidden="1" customWidth="1"/>
    <col min="2566" max="2567" width="21.42578125" style="3" customWidth="1"/>
    <col min="2568" max="2568" width="18.5703125" style="3" customWidth="1"/>
    <col min="2569" max="2569" width="13.140625" style="3" customWidth="1"/>
    <col min="2570" max="2813" width="10.42578125" style="3"/>
    <col min="2814" max="2814" width="4" style="3" customWidth="1"/>
    <col min="2815" max="2815" width="4.5703125" style="3" customWidth="1"/>
    <col min="2816" max="2816" width="1.85546875" style="3" customWidth="1"/>
    <col min="2817" max="2819" width="4" style="3" customWidth="1"/>
    <col min="2820" max="2820" width="53" style="3" customWidth="1"/>
    <col min="2821" max="2821" width="0" style="3" hidden="1" customWidth="1"/>
    <col min="2822" max="2823" width="21.42578125" style="3" customWidth="1"/>
    <col min="2824" max="2824" width="18.5703125" style="3" customWidth="1"/>
    <col min="2825" max="2825" width="13.140625" style="3" customWidth="1"/>
    <col min="2826" max="3069" width="10.42578125" style="3"/>
    <col min="3070" max="3070" width="4" style="3" customWidth="1"/>
    <col min="3071" max="3071" width="4.5703125" style="3" customWidth="1"/>
    <col min="3072" max="3072" width="1.85546875" style="3" customWidth="1"/>
    <col min="3073" max="3075" width="4" style="3" customWidth="1"/>
    <col min="3076" max="3076" width="53" style="3" customWidth="1"/>
    <col min="3077" max="3077" width="0" style="3" hidden="1" customWidth="1"/>
    <col min="3078" max="3079" width="21.42578125" style="3" customWidth="1"/>
    <col min="3080" max="3080" width="18.5703125" style="3" customWidth="1"/>
    <col min="3081" max="3081" width="13.140625" style="3" customWidth="1"/>
    <col min="3082" max="3325" width="10.42578125" style="3"/>
    <col min="3326" max="3326" width="4" style="3" customWidth="1"/>
    <col min="3327" max="3327" width="4.5703125" style="3" customWidth="1"/>
    <col min="3328" max="3328" width="1.85546875" style="3" customWidth="1"/>
    <col min="3329" max="3331" width="4" style="3" customWidth="1"/>
    <col min="3332" max="3332" width="53" style="3" customWidth="1"/>
    <col min="3333" max="3333" width="0" style="3" hidden="1" customWidth="1"/>
    <col min="3334" max="3335" width="21.42578125" style="3" customWidth="1"/>
    <col min="3336" max="3336" width="18.5703125" style="3" customWidth="1"/>
    <col min="3337" max="3337" width="13.140625" style="3" customWidth="1"/>
    <col min="3338" max="3581" width="10.42578125" style="3"/>
    <col min="3582" max="3582" width="4" style="3" customWidth="1"/>
    <col min="3583" max="3583" width="4.5703125" style="3" customWidth="1"/>
    <col min="3584" max="3584" width="1.85546875" style="3" customWidth="1"/>
    <col min="3585" max="3587" width="4" style="3" customWidth="1"/>
    <col min="3588" max="3588" width="53" style="3" customWidth="1"/>
    <col min="3589" max="3589" width="0" style="3" hidden="1" customWidth="1"/>
    <col min="3590" max="3591" width="21.42578125" style="3" customWidth="1"/>
    <col min="3592" max="3592" width="18.5703125" style="3" customWidth="1"/>
    <col min="3593" max="3593" width="13.140625" style="3" customWidth="1"/>
    <col min="3594" max="3837" width="10.42578125" style="3"/>
    <col min="3838" max="3838" width="4" style="3" customWidth="1"/>
    <col min="3839" max="3839" width="4.5703125" style="3" customWidth="1"/>
    <col min="3840" max="3840" width="1.85546875" style="3" customWidth="1"/>
    <col min="3841" max="3843" width="4" style="3" customWidth="1"/>
    <col min="3844" max="3844" width="53" style="3" customWidth="1"/>
    <col min="3845" max="3845" width="0" style="3" hidden="1" customWidth="1"/>
    <col min="3846" max="3847" width="21.42578125" style="3" customWidth="1"/>
    <col min="3848" max="3848" width="18.5703125" style="3" customWidth="1"/>
    <col min="3849" max="3849" width="13.140625" style="3" customWidth="1"/>
    <col min="3850" max="4093" width="10.42578125" style="3"/>
    <col min="4094" max="4094" width="4" style="3" customWidth="1"/>
    <col min="4095" max="4095" width="4.5703125" style="3" customWidth="1"/>
    <col min="4096" max="4096" width="1.85546875" style="3" customWidth="1"/>
    <col min="4097" max="4099" width="4" style="3" customWidth="1"/>
    <col min="4100" max="4100" width="53" style="3" customWidth="1"/>
    <col min="4101" max="4101" width="0" style="3" hidden="1" customWidth="1"/>
    <col min="4102" max="4103" width="21.42578125" style="3" customWidth="1"/>
    <col min="4104" max="4104" width="18.5703125" style="3" customWidth="1"/>
    <col min="4105" max="4105" width="13.140625" style="3" customWidth="1"/>
    <col min="4106" max="4349" width="10.42578125" style="3"/>
    <col min="4350" max="4350" width="4" style="3" customWidth="1"/>
    <col min="4351" max="4351" width="4.5703125" style="3" customWidth="1"/>
    <col min="4352" max="4352" width="1.85546875" style="3" customWidth="1"/>
    <col min="4353" max="4355" width="4" style="3" customWidth="1"/>
    <col min="4356" max="4356" width="53" style="3" customWidth="1"/>
    <col min="4357" max="4357" width="0" style="3" hidden="1" customWidth="1"/>
    <col min="4358" max="4359" width="21.42578125" style="3" customWidth="1"/>
    <col min="4360" max="4360" width="18.5703125" style="3" customWidth="1"/>
    <col min="4361" max="4361" width="13.140625" style="3" customWidth="1"/>
    <col min="4362" max="4605" width="10.42578125" style="3"/>
    <col min="4606" max="4606" width="4" style="3" customWidth="1"/>
    <col min="4607" max="4607" width="4.5703125" style="3" customWidth="1"/>
    <col min="4608" max="4608" width="1.85546875" style="3" customWidth="1"/>
    <col min="4609" max="4611" width="4" style="3" customWidth="1"/>
    <col min="4612" max="4612" width="53" style="3" customWidth="1"/>
    <col min="4613" max="4613" width="0" style="3" hidden="1" customWidth="1"/>
    <col min="4614" max="4615" width="21.42578125" style="3" customWidth="1"/>
    <col min="4616" max="4616" width="18.5703125" style="3" customWidth="1"/>
    <col min="4617" max="4617" width="13.140625" style="3" customWidth="1"/>
    <col min="4618" max="4861" width="10.42578125" style="3"/>
    <col min="4862" max="4862" width="4" style="3" customWidth="1"/>
    <col min="4863" max="4863" width="4.5703125" style="3" customWidth="1"/>
    <col min="4864" max="4864" width="1.85546875" style="3" customWidth="1"/>
    <col min="4865" max="4867" width="4" style="3" customWidth="1"/>
    <col min="4868" max="4868" width="53" style="3" customWidth="1"/>
    <col min="4869" max="4869" width="0" style="3" hidden="1" customWidth="1"/>
    <col min="4870" max="4871" width="21.42578125" style="3" customWidth="1"/>
    <col min="4872" max="4872" width="18.5703125" style="3" customWidth="1"/>
    <col min="4873" max="4873" width="13.140625" style="3" customWidth="1"/>
    <col min="4874" max="5117" width="10.42578125" style="3"/>
    <col min="5118" max="5118" width="4" style="3" customWidth="1"/>
    <col min="5119" max="5119" width="4.5703125" style="3" customWidth="1"/>
    <col min="5120" max="5120" width="1.85546875" style="3" customWidth="1"/>
    <col min="5121" max="5123" width="4" style="3" customWidth="1"/>
    <col min="5124" max="5124" width="53" style="3" customWidth="1"/>
    <col min="5125" max="5125" width="0" style="3" hidden="1" customWidth="1"/>
    <col min="5126" max="5127" width="21.42578125" style="3" customWidth="1"/>
    <col min="5128" max="5128" width="18.5703125" style="3" customWidth="1"/>
    <col min="5129" max="5129" width="13.140625" style="3" customWidth="1"/>
    <col min="5130" max="5373" width="10.42578125" style="3"/>
    <col min="5374" max="5374" width="4" style="3" customWidth="1"/>
    <col min="5375" max="5375" width="4.5703125" style="3" customWidth="1"/>
    <col min="5376" max="5376" width="1.85546875" style="3" customWidth="1"/>
    <col min="5377" max="5379" width="4" style="3" customWidth="1"/>
    <col min="5380" max="5380" width="53" style="3" customWidth="1"/>
    <col min="5381" max="5381" width="0" style="3" hidden="1" customWidth="1"/>
    <col min="5382" max="5383" width="21.42578125" style="3" customWidth="1"/>
    <col min="5384" max="5384" width="18.5703125" style="3" customWidth="1"/>
    <col min="5385" max="5385" width="13.140625" style="3" customWidth="1"/>
    <col min="5386" max="5629" width="10.42578125" style="3"/>
    <col min="5630" max="5630" width="4" style="3" customWidth="1"/>
    <col min="5631" max="5631" width="4.5703125" style="3" customWidth="1"/>
    <col min="5632" max="5632" width="1.85546875" style="3" customWidth="1"/>
    <col min="5633" max="5635" width="4" style="3" customWidth="1"/>
    <col min="5636" max="5636" width="53" style="3" customWidth="1"/>
    <col min="5637" max="5637" width="0" style="3" hidden="1" customWidth="1"/>
    <col min="5638" max="5639" width="21.42578125" style="3" customWidth="1"/>
    <col min="5640" max="5640" width="18.5703125" style="3" customWidth="1"/>
    <col min="5641" max="5641" width="13.140625" style="3" customWidth="1"/>
    <col min="5642" max="5885" width="10.42578125" style="3"/>
    <col min="5886" max="5886" width="4" style="3" customWidth="1"/>
    <col min="5887" max="5887" width="4.5703125" style="3" customWidth="1"/>
    <col min="5888" max="5888" width="1.85546875" style="3" customWidth="1"/>
    <col min="5889" max="5891" width="4" style="3" customWidth="1"/>
    <col min="5892" max="5892" width="53" style="3" customWidth="1"/>
    <col min="5893" max="5893" width="0" style="3" hidden="1" customWidth="1"/>
    <col min="5894" max="5895" width="21.42578125" style="3" customWidth="1"/>
    <col min="5896" max="5896" width="18.5703125" style="3" customWidth="1"/>
    <col min="5897" max="5897" width="13.140625" style="3" customWidth="1"/>
    <col min="5898" max="6141" width="10.42578125" style="3"/>
    <col min="6142" max="6142" width="4" style="3" customWidth="1"/>
    <col min="6143" max="6143" width="4.5703125" style="3" customWidth="1"/>
    <col min="6144" max="6144" width="1.85546875" style="3" customWidth="1"/>
    <col min="6145" max="6147" width="4" style="3" customWidth="1"/>
    <col min="6148" max="6148" width="53" style="3" customWidth="1"/>
    <col min="6149" max="6149" width="0" style="3" hidden="1" customWidth="1"/>
    <col min="6150" max="6151" width="21.42578125" style="3" customWidth="1"/>
    <col min="6152" max="6152" width="18.5703125" style="3" customWidth="1"/>
    <col min="6153" max="6153" width="13.140625" style="3" customWidth="1"/>
    <col min="6154" max="6397" width="10.42578125" style="3"/>
    <col min="6398" max="6398" width="4" style="3" customWidth="1"/>
    <col min="6399" max="6399" width="4.5703125" style="3" customWidth="1"/>
    <col min="6400" max="6400" width="1.85546875" style="3" customWidth="1"/>
    <col min="6401" max="6403" width="4" style="3" customWidth="1"/>
    <col min="6404" max="6404" width="53" style="3" customWidth="1"/>
    <col min="6405" max="6405" width="0" style="3" hidden="1" customWidth="1"/>
    <col min="6406" max="6407" width="21.42578125" style="3" customWidth="1"/>
    <col min="6408" max="6408" width="18.5703125" style="3" customWidth="1"/>
    <col min="6409" max="6409" width="13.140625" style="3" customWidth="1"/>
    <col min="6410" max="6653" width="10.42578125" style="3"/>
    <col min="6654" max="6654" width="4" style="3" customWidth="1"/>
    <col min="6655" max="6655" width="4.5703125" style="3" customWidth="1"/>
    <col min="6656" max="6656" width="1.85546875" style="3" customWidth="1"/>
    <col min="6657" max="6659" width="4" style="3" customWidth="1"/>
    <col min="6660" max="6660" width="53" style="3" customWidth="1"/>
    <col min="6661" max="6661" width="0" style="3" hidden="1" customWidth="1"/>
    <col min="6662" max="6663" width="21.42578125" style="3" customWidth="1"/>
    <col min="6664" max="6664" width="18.5703125" style="3" customWidth="1"/>
    <col min="6665" max="6665" width="13.140625" style="3" customWidth="1"/>
    <col min="6666" max="6909" width="10.42578125" style="3"/>
    <col min="6910" max="6910" width="4" style="3" customWidth="1"/>
    <col min="6911" max="6911" width="4.5703125" style="3" customWidth="1"/>
    <col min="6912" max="6912" width="1.85546875" style="3" customWidth="1"/>
    <col min="6913" max="6915" width="4" style="3" customWidth="1"/>
    <col min="6916" max="6916" width="53" style="3" customWidth="1"/>
    <col min="6917" max="6917" width="0" style="3" hidden="1" customWidth="1"/>
    <col min="6918" max="6919" width="21.42578125" style="3" customWidth="1"/>
    <col min="6920" max="6920" width="18.5703125" style="3" customWidth="1"/>
    <col min="6921" max="6921" width="13.140625" style="3" customWidth="1"/>
    <col min="6922" max="7165" width="10.42578125" style="3"/>
    <col min="7166" max="7166" width="4" style="3" customWidth="1"/>
    <col min="7167" max="7167" width="4.5703125" style="3" customWidth="1"/>
    <col min="7168" max="7168" width="1.85546875" style="3" customWidth="1"/>
    <col min="7169" max="7171" width="4" style="3" customWidth="1"/>
    <col min="7172" max="7172" width="53" style="3" customWidth="1"/>
    <col min="7173" max="7173" width="0" style="3" hidden="1" customWidth="1"/>
    <col min="7174" max="7175" width="21.42578125" style="3" customWidth="1"/>
    <col min="7176" max="7176" width="18.5703125" style="3" customWidth="1"/>
    <col min="7177" max="7177" width="13.140625" style="3" customWidth="1"/>
    <col min="7178" max="7421" width="10.42578125" style="3"/>
    <col min="7422" max="7422" width="4" style="3" customWidth="1"/>
    <col min="7423" max="7423" width="4.5703125" style="3" customWidth="1"/>
    <col min="7424" max="7424" width="1.85546875" style="3" customWidth="1"/>
    <col min="7425" max="7427" width="4" style="3" customWidth="1"/>
    <col min="7428" max="7428" width="53" style="3" customWidth="1"/>
    <col min="7429" max="7429" width="0" style="3" hidden="1" customWidth="1"/>
    <col min="7430" max="7431" width="21.42578125" style="3" customWidth="1"/>
    <col min="7432" max="7432" width="18.5703125" style="3" customWidth="1"/>
    <col min="7433" max="7433" width="13.140625" style="3" customWidth="1"/>
    <col min="7434" max="7677" width="10.42578125" style="3"/>
    <col min="7678" max="7678" width="4" style="3" customWidth="1"/>
    <col min="7679" max="7679" width="4.5703125" style="3" customWidth="1"/>
    <col min="7680" max="7680" width="1.85546875" style="3" customWidth="1"/>
    <col min="7681" max="7683" width="4" style="3" customWidth="1"/>
    <col min="7684" max="7684" width="53" style="3" customWidth="1"/>
    <col min="7685" max="7685" width="0" style="3" hidden="1" customWidth="1"/>
    <col min="7686" max="7687" width="21.42578125" style="3" customWidth="1"/>
    <col min="7688" max="7688" width="18.5703125" style="3" customWidth="1"/>
    <col min="7689" max="7689" width="13.140625" style="3" customWidth="1"/>
    <col min="7690" max="7933" width="10.42578125" style="3"/>
    <col min="7934" max="7934" width="4" style="3" customWidth="1"/>
    <col min="7935" max="7935" width="4.5703125" style="3" customWidth="1"/>
    <col min="7936" max="7936" width="1.85546875" style="3" customWidth="1"/>
    <col min="7937" max="7939" width="4" style="3" customWidth="1"/>
    <col min="7940" max="7940" width="53" style="3" customWidth="1"/>
    <col min="7941" max="7941" width="0" style="3" hidden="1" customWidth="1"/>
    <col min="7942" max="7943" width="21.42578125" style="3" customWidth="1"/>
    <col min="7944" max="7944" width="18.5703125" style="3" customWidth="1"/>
    <col min="7945" max="7945" width="13.140625" style="3" customWidth="1"/>
    <col min="7946" max="8189" width="10.42578125" style="3"/>
    <col min="8190" max="8190" width="4" style="3" customWidth="1"/>
    <col min="8191" max="8191" width="4.5703125" style="3" customWidth="1"/>
    <col min="8192" max="8192" width="1.85546875" style="3" customWidth="1"/>
    <col min="8193" max="8195" width="4" style="3" customWidth="1"/>
    <col min="8196" max="8196" width="53" style="3" customWidth="1"/>
    <col min="8197" max="8197" width="0" style="3" hidden="1" customWidth="1"/>
    <col min="8198" max="8199" width="21.42578125" style="3" customWidth="1"/>
    <col min="8200" max="8200" width="18.5703125" style="3" customWidth="1"/>
    <col min="8201" max="8201" width="13.140625" style="3" customWidth="1"/>
    <col min="8202" max="8445" width="10.42578125" style="3"/>
    <col min="8446" max="8446" width="4" style="3" customWidth="1"/>
    <col min="8447" max="8447" width="4.5703125" style="3" customWidth="1"/>
    <col min="8448" max="8448" width="1.85546875" style="3" customWidth="1"/>
    <col min="8449" max="8451" width="4" style="3" customWidth="1"/>
    <col min="8452" max="8452" width="53" style="3" customWidth="1"/>
    <col min="8453" max="8453" width="0" style="3" hidden="1" customWidth="1"/>
    <col min="8454" max="8455" width="21.42578125" style="3" customWidth="1"/>
    <col min="8456" max="8456" width="18.5703125" style="3" customWidth="1"/>
    <col min="8457" max="8457" width="13.140625" style="3" customWidth="1"/>
    <col min="8458" max="8701" width="10.42578125" style="3"/>
    <col min="8702" max="8702" width="4" style="3" customWidth="1"/>
    <col min="8703" max="8703" width="4.5703125" style="3" customWidth="1"/>
    <col min="8704" max="8704" width="1.85546875" style="3" customWidth="1"/>
    <col min="8705" max="8707" width="4" style="3" customWidth="1"/>
    <col min="8708" max="8708" width="53" style="3" customWidth="1"/>
    <col min="8709" max="8709" width="0" style="3" hidden="1" customWidth="1"/>
    <col min="8710" max="8711" width="21.42578125" style="3" customWidth="1"/>
    <col min="8712" max="8712" width="18.5703125" style="3" customWidth="1"/>
    <col min="8713" max="8713" width="13.140625" style="3" customWidth="1"/>
    <col min="8714" max="8957" width="10.42578125" style="3"/>
    <col min="8958" max="8958" width="4" style="3" customWidth="1"/>
    <col min="8959" max="8959" width="4.5703125" style="3" customWidth="1"/>
    <col min="8960" max="8960" width="1.85546875" style="3" customWidth="1"/>
    <col min="8961" max="8963" width="4" style="3" customWidth="1"/>
    <col min="8964" max="8964" width="53" style="3" customWidth="1"/>
    <col min="8965" max="8965" width="0" style="3" hidden="1" customWidth="1"/>
    <col min="8966" max="8967" width="21.42578125" style="3" customWidth="1"/>
    <col min="8968" max="8968" width="18.5703125" style="3" customWidth="1"/>
    <col min="8969" max="8969" width="13.140625" style="3" customWidth="1"/>
    <col min="8970" max="9213" width="10.42578125" style="3"/>
    <col min="9214" max="9214" width="4" style="3" customWidth="1"/>
    <col min="9215" max="9215" width="4.5703125" style="3" customWidth="1"/>
    <col min="9216" max="9216" width="1.85546875" style="3" customWidth="1"/>
    <col min="9217" max="9219" width="4" style="3" customWidth="1"/>
    <col min="9220" max="9220" width="53" style="3" customWidth="1"/>
    <col min="9221" max="9221" width="0" style="3" hidden="1" customWidth="1"/>
    <col min="9222" max="9223" width="21.42578125" style="3" customWidth="1"/>
    <col min="9224" max="9224" width="18.5703125" style="3" customWidth="1"/>
    <col min="9225" max="9225" width="13.140625" style="3" customWidth="1"/>
    <col min="9226" max="9469" width="10.42578125" style="3"/>
    <col min="9470" max="9470" width="4" style="3" customWidth="1"/>
    <col min="9471" max="9471" width="4.5703125" style="3" customWidth="1"/>
    <col min="9472" max="9472" width="1.85546875" style="3" customWidth="1"/>
    <col min="9473" max="9475" width="4" style="3" customWidth="1"/>
    <col min="9476" max="9476" width="53" style="3" customWidth="1"/>
    <col min="9477" max="9477" width="0" style="3" hidden="1" customWidth="1"/>
    <col min="9478" max="9479" width="21.42578125" style="3" customWidth="1"/>
    <col min="9480" max="9480" width="18.5703125" style="3" customWidth="1"/>
    <col min="9481" max="9481" width="13.140625" style="3" customWidth="1"/>
    <col min="9482" max="9725" width="10.42578125" style="3"/>
    <col min="9726" max="9726" width="4" style="3" customWidth="1"/>
    <col min="9727" max="9727" width="4.5703125" style="3" customWidth="1"/>
    <col min="9728" max="9728" width="1.85546875" style="3" customWidth="1"/>
    <col min="9729" max="9731" width="4" style="3" customWidth="1"/>
    <col min="9732" max="9732" width="53" style="3" customWidth="1"/>
    <col min="9733" max="9733" width="0" style="3" hidden="1" customWidth="1"/>
    <col min="9734" max="9735" width="21.42578125" style="3" customWidth="1"/>
    <col min="9736" max="9736" width="18.5703125" style="3" customWidth="1"/>
    <col min="9737" max="9737" width="13.140625" style="3" customWidth="1"/>
    <col min="9738" max="9981" width="10.42578125" style="3"/>
    <col min="9982" max="9982" width="4" style="3" customWidth="1"/>
    <col min="9983" max="9983" width="4.5703125" style="3" customWidth="1"/>
    <col min="9984" max="9984" width="1.85546875" style="3" customWidth="1"/>
    <col min="9985" max="9987" width="4" style="3" customWidth="1"/>
    <col min="9988" max="9988" width="53" style="3" customWidth="1"/>
    <col min="9989" max="9989" width="0" style="3" hidden="1" customWidth="1"/>
    <col min="9990" max="9991" width="21.42578125" style="3" customWidth="1"/>
    <col min="9992" max="9992" width="18.5703125" style="3" customWidth="1"/>
    <col min="9993" max="9993" width="13.140625" style="3" customWidth="1"/>
    <col min="9994" max="10237" width="10.42578125" style="3"/>
    <col min="10238" max="10238" width="4" style="3" customWidth="1"/>
    <col min="10239" max="10239" width="4.5703125" style="3" customWidth="1"/>
    <col min="10240" max="10240" width="1.85546875" style="3" customWidth="1"/>
    <col min="10241" max="10243" width="4" style="3" customWidth="1"/>
    <col min="10244" max="10244" width="53" style="3" customWidth="1"/>
    <col min="10245" max="10245" width="0" style="3" hidden="1" customWidth="1"/>
    <col min="10246" max="10247" width="21.42578125" style="3" customWidth="1"/>
    <col min="10248" max="10248" width="18.5703125" style="3" customWidth="1"/>
    <col min="10249" max="10249" width="13.140625" style="3" customWidth="1"/>
    <col min="10250" max="10493" width="10.42578125" style="3"/>
    <col min="10494" max="10494" width="4" style="3" customWidth="1"/>
    <col min="10495" max="10495" width="4.5703125" style="3" customWidth="1"/>
    <col min="10496" max="10496" width="1.85546875" style="3" customWidth="1"/>
    <col min="10497" max="10499" width="4" style="3" customWidth="1"/>
    <col min="10500" max="10500" width="53" style="3" customWidth="1"/>
    <col min="10501" max="10501" width="0" style="3" hidden="1" customWidth="1"/>
    <col min="10502" max="10503" width="21.42578125" style="3" customWidth="1"/>
    <col min="10504" max="10504" width="18.5703125" style="3" customWidth="1"/>
    <col min="10505" max="10505" width="13.140625" style="3" customWidth="1"/>
    <col min="10506" max="10749" width="10.42578125" style="3"/>
    <col min="10750" max="10750" width="4" style="3" customWidth="1"/>
    <col min="10751" max="10751" width="4.5703125" style="3" customWidth="1"/>
    <col min="10752" max="10752" width="1.85546875" style="3" customWidth="1"/>
    <col min="10753" max="10755" width="4" style="3" customWidth="1"/>
    <col min="10756" max="10756" width="53" style="3" customWidth="1"/>
    <col min="10757" max="10757" width="0" style="3" hidden="1" customWidth="1"/>
    <col min="10758" max="10759" width="21.42578125" style="3" customWidth="1"/>
    <col min="10760" max="10760" width="18.5703125" style="3" customWidth="1"/>
    <col min="10761" max="10761" width="13.140625" style="3" customWidth="1"/>
    <col min="10762" max="11005" width="10.42578125" style="3"/>
    <col min="11006" max="11006" width="4" style="3" customWidth="1"/>
    <col min="11007" max="11007" width="4.5703125" style="3" customWidth="1"/>
    <col min="11008" max="11008" width="1.85546875" style="3" customWidth="1"/>
    <col min="11009" max="11011" width="4" style="3" customWidth="1"/>
    <col min="11012" max="11012" width="53" style="3" customWidth="1"/>
    <col min="11013" max="11013" width="0" style="3" hidden="1" customWidth="1"/>
    <col min="11014" max="11015" width="21.42578125" style="3" customWidth="1"/>
    <col min="11016" max="11016" width="18.5703125" style="3" customWidth="1"/>
    <col min="11017" max="11017" width="13.140625" style="3" customWidth="1"/>
    <col min="11018" max="11261" width="10.42578125" style="3"/>
    <col min="11262" max="11262" width="4" style="3" customWidth="1"/>
    <col min="11263" max="11263" width="4.5703125" style="3" customWidth="1"/>
    <col min="11264" max="11264" width="1.85546875" style="3" customWidth="1"/>
    <col min="11265" max="11267" width="4" style="3" customWidth="1"/>
    <col min="11268" max="11268" width="53" style="3" customWidth="1"/>
    <col min="11269" max="11269" width="0" style="3" hidden="1" customWidth="1"/>
    <col min="11270" max="11271" width="21.42578125" style="3" customWidth="1"/>
    <col min="11272" max="11272" width="18.5703125" style="3" customWidth="1"/>
    <col min="11273" max="11273" width="13.140625" style="3" customWidth="1"/>
    <col min="11274" max="11517" width="10.42578125" style="3"/>
    <col min="11518" max="11518" width="4" style="3" customWidth="1"/>
    <col min="11519" max="11519" width="4.5703125" style="3" customWidth="1"/>
    <col min="11520" max="11520" width="1.85546875" style="3" customWidth="1"/>
    <col min="11521" max="11523" width="4" style="3" customWidth="1"/>
    <col min="11524" max="11524" width="53" style="3" customWidth="1"/>
    <col min="11525" max="11525" width="0" style="3" hidden="1" customWidth="1"/>
    <col min="11526" max="11527" width="21.42578125" style="3" customWidth="1"/>
    <col min="11528" max="11528" width="18.5703125" style="3" customWidth="1"/>
    <col min="11529" max="11529" width="13.140625" style="3" customWidth="1"/>
    <col min="11530" max="11773" width="10.42578125" style="3"/>
    <col min="11774" max="11774" width="4" style="3" customWidth="1"/>
    <col min="11775" max="11775" width="4.5703125" style="3" customWidth="1"/>
    <col min="11776" max="11776" width="1.85546875" style="3" customWidth="1"/>
    <col min="11777" max="11779" width="4" style="3" customWidth="1"/>
    <col min="11780" max="11780" width="53" style="3" customWidth="1"/>
    <col min="11781" max="11781" width="0" style="3" hidden="1" customWidth="1"/>
    <col min="11782" max="11783" width="21.42578125" style="3" customWidth="1"/>
    <col min="11784" max="11784" width="18.5703125" style="3" customWidth="1"/>
    <col min="11785" max="11785" width="13.140625" style="3" customWidth="1"/>
    <col min="11786" max="12029" width="10.42578125" style="3"/>
    <col min="12030" max="12030" width="4" style="3" customWidth="1"/>
    <col min="12031" max="12031" width="4.5703125" style="3" customWidth="1"/>
    <col min="12032" max="12032" width="1.85546875" style="3" customWidth="1"/>
    <col min="12033" max="12035" width="4" style="3" customWidth="1"/>
    <col min="12036" max="12036" width="53" style="3" customWidth="1"/>
    <col min="12037" max="12037" width="0" style="3" hidden="1" customWidth="1"/>
    <col min="12038" max="12039" width="21.42578125" style="3" customWidth="1"/>
    <col min="12040" max="12040" width="18.5703125" style="3" customWidth="1"/>
    <col min="12041" max="12041" width="13.140625" style="3" customWidth="1"/>
    <col min="12042" max="12285" width="10.42578125" style="3"/>
    <col min="12286" max="12286" width="4" style="3" customWidth="1"/>
    <col min="12287" max="12287" width="4.5703125" style="3" customWidth="1"/>
    <col min="12288" max="12288" width="1.85546875" style="3" customWidth="1"/>
    <col min="12289" max="12291" width="4" style="3" customWidth="1"/>
    <col min="12292" max="12292" width="53" style="3" customWidth="1"/>
    <col min="12293" max="12293" width="0" style="3" hidden="1" customWidth="1"/>
    <col min="12294" max="12295" width="21.42578125" style="3" customWidth="1"/>
    <col min="12296" max="12296" width="18.5703125" style="3" customWidth="1"/>
    <col min="12297" max="12297" width="13.140625" style="3" customWidth="1"/>
    <col min="12298" max="12541" width="10.42578125" style="3"/>
    <col min="12542" max="12542" width="4" style="3" customWidth="1"/>
    <col min="12543" max="12543" width="4.5703125" style="3" customWidth="1"/>
    <col min="12544" max="12544" width="1.85546875" style="3" customWidth="1"/>
    <col min="12545" max="12547" width="4" style="3" customWidth="1"/>
    <col min="12548" max="12548" width="53" style="3" customWidth="1"/>
    <col min="12549" max="12549" width="0" style="3" hidden="1" customWidth="1"/>
    <col min="12550" max="12551" width="21.42578125" style="3" customWidth="1"/>
    <col min="12552" max="12552" width="18.5703125" style="3" customWidth="1"/>
    <col min="12553" max="12553" width="13.140625" style="3" customWidth="1"/>
    <col min="12554" max="12797" width="10.42578125" style="3"/>
    <col min="12798" max="12798" width="4" style="3" customWidth="1"/>
    <col min="12799" max="12799" width="4.5703125" style="3" customWidth="1"/>
    <col min="12800" max="12800" width="1.85546875" style="3" customWidth="1"/>
    <col min="12801" max="12803" width="4" style="3" customWidth="1"/>
    <col min="12804" max="12804" width="53" style="3" customWidth="1"/>
    <col min="12805" max="12805" width="0" style="3" hidden="1" customWidth="1"/>
    <col min="12806" max="12807" width="21.42578125" style="3" customWidth="1"/>
    <col min="12808" max="12808" width="18.5703125" style="3" customWidth="1"/>
    <col min="12809" max="12809" width="13.140625" style="3" customWidth="1"/>
    <col min="12810" max="13053" width="10.42578125" style="3"/>
    <col min="13054" max="13054" width="4" style="3" customWidth="1"/>
    <col min="13055" max="13055" width="4.5703125" style="3" customWidth="1"/>
    <col min="13056" max="13056" width="1.85546875" style="3" customWidth="1"/>
    <col min="13057" max="13059" width="4" style="3" customWidth="1"/>
    <col min="13060" max="13060" width="53" style="3" customWidth="1"/>
    <col min="13061" max="13061" width="0" style="3" hidden="1" customWidth="1"/>
    <col min="13062" max="13063" width="21.42578125" style="3" customWidth="1"/>
    <col min="13064" max="13064" width="18.5703125" style="3" customWidth="1"/>
    <col min="13065" max="13065" width="13.140625" style="3" customWidth="1"/>
    <col min="13066" max="13309" width="10.42578125" style="3"/>
    <col min="13310" max="13310" width="4" style="3" customWidth="1"/>
    <col min="13311" max="13311" width="4.5703125" style="3" customWidth="1"/>
    <col min="13312" max="13312" width="1.85546875" style="3" customWidth="1"/>
    <col min="13313" max="13315" width="4" style="3" customWidth="1"/>
    <col min="13316" max="13316" width="53" style="3" customWidth="1"/>
    <col min="13317" max="13317" width="0" style="3" hidden="1" customWidth="1"/>
    <col min="13318" max="13319" width="21.42578125" style="3" customWidth="1"/>
    <col min="13320" max="13320" width="18.5703125" style="3" customWidth="1"/>
    <col min="13321" max="13321" width="13.140625" style="3" customWidth="1"/>
    <col min="13322" max="13565" width="10.42578125" style="3"/>
    <col min="13566" max="13566" width="4" style="3" customWidth="1"/>
    <col min="13567" max="13567" width="4.5703125" style="3" customWidth="1"/>
    <col min="13568" max="13568" width="1.85546875" style="3" customWidth="1"/>
    <col min="13569" max="13571" width="4" style="3" customWidth="1"/>
    <col min="13572" max="13572" width="53" style="3" customWidth="1"/>
    <col min="13573" max="13573" width="0" style="3" hidden="1" customWidth="1"/>
    <col min="13574" max="13575" width="21.42578125" style="3" customWidth="1"/>
    <col min="13576" max="13576" width="18.5703125" style="3" customWidth="1"/>
    <col min="13577" max="13577" width="13.140625" style="3" customWidth="1"/>
    <col min="13578" max="13821" width="10.42578125" style="3"/>
    <col min="13822" max="13822" width="4" style="3" customWidth="1"/>
    <col min="13823" max="13823" width="4.5703125" style="3" customWidth="1"/>
    <col min="13824" max="13824" width="1.85546875" style="3" customWidth="1"/>
    <col min="13825" max="13827" width="4" style="3" customWidth="1"/>
    <col min="13828" max="13828" width="53" style="3" customWidth="1"/>
    <col min="13829" max="13829" width="0" style="3" hidden="1" customWidth="1"/>
    <col min="13830" max="13831" width="21.42578125" style="3" customWidth="1"/>
    <col min="13832" max="13832" width="18.5703125" style="3" customWidth="1"/>
    <col min="13833" max="13833" width="13.140625" style="3" customWidth="1"/>
    <col min="13834" max="14077" width="10.42578125" style="3"/>
    <col min="14078" max="14078" width="4" style="3" customWidth="1"/>
    <col min="14079" max="14079" width="4.5703125" style="3" customWidth="1"/>
    <col min="14080" max="14080" width="1.85546875" style="3" customWidth="1"/>
    <col min="14081" max="14083" width="4" style="3" customWidth="1"/>
    <col min="14084" max="14084" width="53" style="3" customWidth="1"/>
    <col min="14085" max="14085" width="0" style="3" hidden="1" customWidth="1"/>
    <col min="14086" max="14087" width="21.42578125" style="3" customWidth="1"/>
    <col min="14088" max="14088" width="18.5703125" style="3" customWidth="1"/>
    <col min="14089" max="14089" width="13.140625" style="3" customWidth="1"/>
    <col min="14090" max="14333" width="10.42578125" style="3"/>
    <col min="14334" max="14334" width="4" style="3" customWidth="1"/>
    <col min="14335" max="14335" width="4.5703125" style="3" customWidth="1"/>
    <col min="14336" max="14336" width="1.85546875" style="3" customWidth="1"/>
    <col min="14337" max="14339" width="4" style="3" customWidth="1"/>
    <col min="14340" max="14340" width="53" style="3" customWidth="1"/>
    <col min="14341" max="14341" width="0" style="3" hidden="1" customWidth="1"/>
    <col min="14342" max="14343" width="21.42578125" style="3" customWidth="1"/>
    <col min="14344" max="14344" width="18.5703125" style="3" customWidth="1"/>
    <col min="14345" max="14345" width="13.140625" style="3" customWidth="1"/>
    <col min="14346" max="14589" width="10.42578125" style="3"/>
    <col min="14590" max="14590" width="4" style="3" customWidth="1"/>
    <col min="14591" max="14591" width="4.5703125" style="3" customWidth="1"/>
    <col min="14592" max="14592" width="1.85546875" style="3" customWidth="1"/>
    <col min="14593" max="14595" width="4" style="3" customWidth="1"/>
    <col min="14596" max="14596" width="53" style="3" customWidth="1"/>
    <col min="14597" max="14597" width="0" style="3" hidden="1" customWidth="1"/>
    <col min="14598" max="14599" width="21.42578125" style="3" customWidth="1"/>
    <col min="14600" max="14600" width="18.5703125" style="3" customWidth="1"/>
    <col min="14601" max="14601" width="13.140625" style="3" customWidth="1"/>
    <col min="14602" max="14845" width="10.42578125" style="3"/>
    <col min="14846" max="14846" width="4" style="3" customWidth="1"/>
    <col min="14847" max="14847" width="4.5703125" style="3" customWidth="1"/>
    <col min="14848" max="14848" width="1.85546875" style="3" customWidth="1"/>
    <col min="14849" max="14851" width="4" style="3" customWidth="1"/>
    <col min="14852" max="14852" width="53" style="3" customWidth="1"/>
    <col min="14853" max="14853" width="0" style="3" hidden="1" customWidth="1"/>
    <col min="14854" max="14855" width="21.42578125" style="3" customWidth="1"/>
    <col min="14856" max="14856" width="18.5703125" style="3" customWidth="1"/>
    <col min="14857" max="14857" width="13.140625" style="3" customWidth="1"/>
    <col min="14858" max="15101" width="10.42578125" style="3"/>
    <col min="15102" max="15102" width="4" style="3" customWidth="1"/>
    <col min="15103" max="15103" width="4.5703125" style="3" customWidth="1"/>
    <col min="15104" max="15104" width="1.85546875" style="3" customWidth="1"/>
    <col min="15105" max="15107" width="4" style="3" customWidth="1"/>
    <col min="15108" max="15108" width="53" style="3" customWidth="1"/>
    <col min="15109" max="15109" width="0" style="3" hidden="1" customWidth="1"/>
    <col min="15110" max="15111" width="21.42578125" style="3" customWidth="1"/>
    <col min="15112" max="15112" width="18.5703125" style="3" customWidth="1"/>
    <col min="15113" max="15113" width="13.140625" style="3" customWidth="1"/>
    <col min="15114" max="15357" width="10.42578125" style="3"/>
    <col min="15358" max="15358" width="4" style="3" customWidth="1"/>
    <col min="15359" max="15359" width="4.5703125" style="3" customWidth="1"/>
    <col min="15360" max="15360" width="1.85546875" style="3" customWidth="1"/>
    <col min="15361" max="15363" width="4" style="3" customWidth="1"/>
    <col min="15364" max="15364" width="53" style="3" customWidth="1"/>
    <col min="15365" max="15365" width="0" style="3" hidden="1" customWidth="1"/>
    <col min="15366" max="15367" width="21.42578125" style="3" customWidth="1"/>
    <col min="15368" max="15368" width="18.5703125" style="3" customWidth="1"/>
    <col min="15369" max="15369" width="13.140625" style="3" customWidth="1"/>
    <col min="15370" max="15613" width="10.42578125" style="3"/>
    <col min="15614" max="15614" width="4" style="3" customWidth="1"/>
    <col min="15615" max="15615" width="4.5703125" style="3" customWidth="1"/>
    <col min="15616" max="15616" width="1.85546875" style="3" customWidth="1"/>
    <col min="15617" max="15619" width="4" style="3" customWidth="1"/>
    <col min="15620" max="15620" width="53" style="3" customWidth="1"/>
    <col min="15621" max="15621" width="0" style="3" hidden="1" customWidth="1"/>
    <col min="15622" max="15623" width="21.42578125" style="3" customWidth="1"/>
    <col min="15624" max="15624" width="18.5703125" style="3" customWidth="1"/>
    <col min="15625" max="15625" width="13.140625" style="3" customWidth="1"/>
    <col min="15626" max="15869" width="10.42578125" style="3"/>
    <col min="15870" max="15870" width="4" style="3" customWidth="1"/>
    <col min="15871" max="15871" width="4.5703125" style="3" customWidth="1"/>
    <col min="15872" max="15872" width="1.85546875" style="3" customWidth="1"/>
    <col min="15873" max="15875" width="4" style="3" customWidth="1"/>
    <col min="15876" max="15876" width="53" style="3" customWidth="1"/>
    <col min="15877" max="15877" width="0" style="3" hidden="1" customWidth="1"/>
    <col min="15878" max="15879" width="21.42578125" style="3" customWidth="1"/>
    <col min="15880" max="15880" width="18.5703125" style="3" customWidth="1"/>
    <col min="15881" max="15881" width="13.140625" style="3" customWidth="1"/>
    <col min="15882" max="16125" width="10.42578125" style="3"/>
    <col min="16126" max="16126" width="4" style="3" customWidth="1"/>
    <col min="16127" max="16127" width="4.5703125" style="3" customWidth="1"/>
    <col min="16128" max="16128" width="1.85546875" style="3" customWidth="1"/>
    <col min="16129" max="16131" width="4" style="3" customWidth="1"/>
    <col min="16132" max="16132" width="53" style="3" customWidth="1"/>
    <col min="16133" max="16133" width="0" style="3" hidden="1" customWidth="1"/>
    <col min="16134" max="16135" width="21.42578125" style="3" customWidth="1"/>
    <col min="16136" max="16136" width="18.5703125" style="3" customWidth="1"/>
    <col min="16137" max="16137" width="13.140625" style="3" customWidth="1"/>
    <col min="16138" max="16384" width="10.42578125" style="3"/>
  </cols>
  <sheetData>
    <row r="1" spans="1:16" s="1" customFormat="1" ht="27.95" customHeight="1" x14ac:dyDescent="0.25">
      <c r="A1" s="49"/>
      <c r="B1" s="50"/>
      <c r="C1" s="50"/>
      <c r="D1" s="50"/>
      <c r="E1" s="50"/>
      <c r="F1" s="50"/>
      <c r="G1" s="361" t="s">
        <v>298</v>
      </c>
      <c r="H1" s="361"/>
      <c r="I1" s="361"/>
      <c r="J1" s="361"/>
      <c r="K1" s="361"/>
      <c r="L1" s="349" t="s">
        <v>0</v>
      </c>
      <c r="M1" s="350"/>
    </row>
    <row r="2" spans="1:16" s="1" customFormat="1" ht="42.95" customHeight="1" thickBot="1" x14ac:dyDescent="0.3">
      <c r="A2" s="51"/>
      <c r="B2" s="52"/>
      <c r="C2" s="52"/>
      <c r="D2" s="52"/>
      <c r="E2" s="52"/>
      <c r="F2" s="52"/>
      <c r="G2" s="362"/>
      <c r="H2" s="362"/>
      <c r="I2" s="362"/>
      <c r="J2" s="362"/>
      <c r="K2" s="362"/>
      <c r="L2" s="351"/>
      <c r="M2" s="352"/>
    </row>
    <row r="3" spans="1:16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6" ht="19.5" customHeight="1" x14ac:dyDescent="0.25">
      <c r="A4" s="357" t="s">
        <v>289</v>
      </c>
      <c r="B4" s="358"/>
      <c r="C4" s="358"/>
      <c r="D4" s="358"/>
      <c r="E4" s="358"/>
      <c r="F4" s="358"/>
      <c r="G4" s="358"/>
      <c r="H4" s="358"/>
      <c r="I4" s="358"/>
      <c r="J4" s="355" t="s">
        <v>294</v>
      </c>
      <c r="K4" s="355" t="s">
        <v>295</v>
      </c>
      <c r="L4" s="353" t="s">
        <v>52</v>
      </c>
      <c r="M4" s="354"/>
    </row>
    <row r="5" spans="1:16" ht="32.25" customHeight="1" x14ac:dyDescent="0.25">
      <c r="A5" s="359"/>
      <c r="B5" s="360"/>
      <c r="C5" s="360"/>
      <c r="D5" s="360"/>
      <c r="E5" s="360"/>
      <c r="F5" s="360"/>
      <c r="G5" s="360"/>
      <c r="H5" s="360"/>
      <c r="I5" s="360"/>
      <c r="J5" s="356"/>
      <c r="K5" s="356"/>
      <c r="L5" s="4" t="s">
        <v>1</v>
      </c>
      <c r="M5" s="33" t="s">
        <v>2</v>
      </c>
    </row>
    <row r="6" spans="1:16" s="8" customFormat="1" ht="27" customHeight="1" x14ac:dyDescent="0.25">
      <c r="A6" s="34" t="s">
        <v>3</v>
      </c>
      <c r="B6" s="5" t="s">
        <v>4</v>
      </c>
      <c r="C6" s="5"/>
      <c r="D6" s="5"/>
      <c r="E6" s="5"/>
      <c r="F6" s="5"/>
      <c r="G6" s="5"/>
      <c r="H6" s="5"/>
      <c r="I6" s="273"/>
      <c r="J6" s="274"/>
      <c r="K6" s="6"/>
      <c r="L6" s="7"/>
      <c r="M6" s="35"/>
    </row>
    <row r="7" spans="1:16" s="98" customFormat="1" ht="27" customHeight="1" x14ac:dyDescent="0.25">
      <c r="A7" s="95"/>
      <c r="B7" s="85" t="s">
        <v>5</v>
      </c>
      <c r="C7" s="106" t="s">
        <v>6</v>
      </c>
      <c r="D7" s="106"/>
      <c r="E7" s="106"/>
      <c r="F7" s="106"/>
      <c r="G7" s="106"/>
      <c r="H7" s="106"/>
      <c r="I7" s="275"/>
      <c r="J7" s="276">
        <f>SUM(J8:J12)</f>
        <v>1525353.92</v>
      </c>
      <c r="K7" s="276">
        <f>SUM(K8:K12)</f>
        <v>1009326.4</v>
      </c>
      <c r="L7" s="97">
        <f>J7-K7</f>
        <v>516027.5199999999</v>
      </c>
      <c r="M7" s="94">
        <f>IF(L7=0,"-    ",L7/J7)</f>
        <v>0.33830018937506645</v>
      </c>
      <c r="P7" s="287"/>
    </row>
    <row r="8" spans="1:16" s="89" customFormat="1" ht="27" customHeight="1" x14ac:dyDescent="0.25">
      <c r="A8" s="84"/>
      <c r="B8" s="99"/>
      <c r="C8" s="145"/>
      <c r="D8" s="142" t="s">
        <v>7</v>
      </c>
      <c r="E8" s="104" t="s">
        <v>8</v>
      </c>
      <c r="F8" s="104"/>
      <c r="G8" s="104"/>
      <c r="H8" s="104"/>
      <c r="I8" s="277"/>
      <c r="J8" s="264"/>
      <c r="K8" s="264"/>
      <c r="L8" s="87">
        <f t="shared" ref="L8:L71" si="0">J8-K8</f>
        <v>0</v>
      </c>
      <c r="M8" s="88" t="str">
        <f t="shared" ref="M8:M71" si="1">IF(L8=0,"-    ",L8/J8)</f>
        <v xml:space="preserve">-    </v>
      </c>
      <c r="P8" s="287"/>
    </row>
    <row r="9" spans="1:16" s="89" customFormat="1" ht="27" customHeight="1" x14ac:dyDescent="0.25">
      <c r="A9" s="84"/>
      <c r="B9" s="99"/>
      <c r="C9" s="145"/>
      <c r="D9" s="142" t="s">
        <v>9</v>
      </c>
      <c r="E9" s="104" t="s">
        <v>53</v>
      </c>
      <c r="F9" s="104"/>
      <c r="G9" s="104"/>
      <c r="H9" s="104"/>
      <c r="I9" s="277"/>
      <c r="J9" s="264"/>
      <c r="K9" s="264"/>
      <c r="L9" s="87">
        <f t="shared" si="0"/>
        <v>0</v>
      </c>
      <c r="M9" s="88" t="str">
        <f t="shared" si="1"/>
        <v xml:space="preserve">-    </v>
      </c>
      <c r="P9" s="287"/>
    </row>
    <row r="10" spans="1:16" s="89" customFormat="1" ht="27" customHeight="1" x14ac:dyDescent="0.25">
      <c r="A10" s="180"/>
      <c r="B10" s="99"/>
      <c r="C10" s="145"/>
      <c r="D10" s="142" t="s">
        <v>10</v>
      </c>
      <c r="E10" s="104" t="s">
        <v>211</v>
      </c>
      <c r="F10" s="104"/>
      <c r="G10" s="104"/>
      <c r="H10" s="104"/>
      <c r="I10" s="277"/>
      <c r="J10" s="264">
        <v>348498.52</v>
      </c>
      <c r="K10" s="264">
        <v>305011.52</v>
      </c>
      <c r="L10" s="87">
        <f t="shared" si="0"/>
        <v>43487</v>
      </c>
      <c r="M10" s="88">
        <f t="shared" si="1"/>
        <v>0.12478388717404022</v>
      </c>
      <c r="P10" s="287"/>
    </row>
    <row r="11" spans="1:16" s="89" customFormat="1" ht="27" customHeight="1" x14ac:dyDescent="0.25">
      <c r="A11" s="180"/>
      <c r="B11" s="99"/>
      <c r="C11" s="99"/>
      <c r="D11" s="142" t="s">
        <v>11</v>
      </c>
      <c r="E11" s="104" t="s">
        <v>179</v>
      </c>
      <c r="F11" s="104"/>
      <c r="G11" s="104"/>
      <c r="H11" s="104"/>
      <c r="I11" s="277"/>
      <c r="J11" s="264">
        <v>1176855.3999999999</v>
      </c>
      <c r="K11" s="264">
        <v>704314.88</v>
      </c>
      <c r="L11" s="87">
        <f t="shared" si="0"/>
        <v>472540.5199999999</v>
      </c>
      <c r="M11" s="88">
        <f t="shared" si="1"/>
        <v>0.40152810617175222</v>
      </c>
      <c r="P11" s="287"/>
    </row>
    <row r="12" spans="1:16" s="89" customFormat="1" ht="27" customHeight="1" x14ac:dyDescent="0.25">
      <c r="A12" s="180"/>
      <c r="B12" s="99"/>
      <c r="C12" s="99"/>
      <c r="D12" s="142" t="s">
        <v>12</v>
      </c>
      <c r="E12" s="104" t="s">
        <v>54</v>
      </c>
      <c r="F12" s="104"/>
      <c r="G12" s="104"/>
      <c r="H12" s="104"/>
      <c r="I12" s="277"/>
      <c r="J12" s="264"/>
      <c r="K12" s="264"/>
      <c r="L12" s="87">
        <f t="shared" si="0"/>
        <v>0</v>
      </c>
      <c r="M12" s="88" t="str">
        <f t="shared" si="1"/>
        <v xml:space="preserve">-    </v>
      </c>
      <c r="P12" s="287"/>
    </row>
    <row r="13" spans="1:16" s="98" customFormat="1" ht="27" customHeight="1" x14ac:dyDescent="0.25">
      <c r="A13" s="95"/>
      <c r="B13" s="85" t="s">
        <v>13</v>
      </c>
      <c r="C13" s="106" t="s">
        <v>14</v>
      </c>
      <c r="D13" s="106"/>
      <c r="E13" s="106"/>
      <c r="F13" s="106"/>
      <c r="G13" s="106"/>
      <c r="H13" s="106"/>
      <c r="I13" s="275"/>
      <c r="J13" s="276">
        <f>J14+J17+SUM(J20:J26)</f>
        <v>110530027.38</v>
      </c>
      <c r="K13" s="276">
        <f>K14+K17+SUM(K20:K26)</f>
        <v>106052703.60000002</v>
      </c>
      <c r="L13" s="97">
        <f t="shared" si="0"/>
        <v>4477323.7799999714</v>
      </c>
      <c r="M13" s="94">
        <f t="shared" si="1"/>
        <v>4.0507759620894895E-2</v>
      </c>
      <c r="P13" s="287"/>
    </row>
    <row r="14" spans="1:16" s="89" customFormat="1" ht="27" customHeight="1" x14ac:dyDescent="0.25">
      <c r="A14" s="84"/>
      <c r="B14" s="99"/>
      <c r="C14" s="145"/>
      <c r="D14" s="142" t="s">
        <v>7</v>
      </c>
      <c r="E14" s="104" t="s">
        <v>15</v>
      </c>
      <c r="F14" s="104"/>
      <c r="G14" s="104"/>
      <c r="H14" s="104"/>
      <c r="I14" s="277"/>
      <c r="J14" s="264">
        <f>J15+J16</f>
        <v>2572920.84</v>
      </c>
      <c r="K14" s="264">
        <v>2572920.84</v>
      </c>
      <c r="L14" s="87">
        <f t="shared" si="0"/>
        <v>0</v>
      </c>
      <c r="M14" s="88" t="str">
        <f t="shared" si="1"/>
        <v xml:space="preserve">-    </v>
      </c>
      <c r="P14" s="287"/>
    </row>
    <row r="15" spans="1:16" s="89" customFormat="1" ht="27" customHeight="1" x14ac:dyDescent="0.25">
      <c r="A15" s="84"/>
      <c r="B15" s="99"/>
      <c r="C15" s="145"/>
      <c r="D15" s="142"/>
      <c r="E15" s="105" t="s">
        <v>17</v>
      </c>
      <c r="F15" s="105" t="s">
        <v>200</v>
      </c>
      <c r="G15" s="104"/>
      <c r="H15" s="104"/>
      <c r="I15" s="277"/>
      <c r="J15" s="278">
        <v>2572920.84</v>
      </c>
      <c r="K15" s="278">
        <v>2572920.84</v>
      </c>
      <c r="L15" s="92">
        <f t="shared" si="0"/>
        <v>0</v>
      </c>
      <c r="M15" s="93" t="str">
        <f t="shared" si="1"/>
        <v xml:space="preserve">-    </v>
      </c>
      <c r="P15" s="287"/>
    </row>
    <row r="16" spans="1:16" s="89" customFormat="1" ht="27" customHeight="1" x14ac:dyDescent="0.25">
      <c r="A16" s="84"/>
      <c r="B16" s="99"/>
      <c r="C16" s="145"/>
      <c r="D16" s="142"/>
      <c r="E16" s="105" t="s">
        <v>18</v>
      </c>
      <c r="F16" s="105" t="s">
        <v>201</v>
      </c>
      <c r="G16" s="104"/>
      <c r="H16" s="104"/>
      <c r="I16" s="277"/>
      <c r="J16" s="278"/>
      <c r="K16" s="278"/>
      <c r="L16" s="92">
        <f t="shared" si="0"/>
        <v>0</v>
      </c>
      <c r="M16" s="93" t="str">
        <f t="shared" si="1"/>
        <v xml:space="preserve">-    </v>
      </c>
      <c r="P16" s="287"/>
    </row>
    <row r="17" spans="1:16" s="89" customFormat="1" ht="27" customHeight="1" x14ac:dyDescent="0.25">
      <c r="A17" s="84"/>
      <c r="B17" s="99"/>
      <c r="C17" s="145"/>
      <c r="D17" s="142" t="s">
        <v>9</v>
      </c>
      <c r="E17" s="104" t="s">
        <v>16</v>
      </c>
      <c r="F17" s="104"/>
      <c r="G17" s="104"/>
      <c r="H17" s="104"/>
      <c r="I17" s="277"/>
      <c r="J17" s="264">
        <f>SUM(J18:J19)</f>
        <v>64946872.380000003</v>
      </c>
      <c r="K17" s="264">
        <v>70654760.600000009</v>
      </c>
      <c r="L17" s="87">
        <f t="shared" si="0"/>
        <v>-5707888.2200000063</v>
      </c>
      <c r="M17" s="88">
        <f t="shared" si="1"/>
        <v>-8.7885497959062864E-2</v>
      </c>
      <c r="P17" s="287"/>
    </row>
    <row r="18" spans="1:16" s="186" customFormat="1" ht="27" customHeight="1" x14ac:dyDescent="0.25">
      <c r="A18" s="181"/>
      <c r="B18" s="182"/>
      <c r="C18" s="183"/>
      <c r="D18" s="184"/>
      <c r="E18" s="105" t="s">
        <v>17</v>
      </c>
      <c r="F18" s="105" t="s">
        <v>67</v>
      </c>
      <c r="G18" s="105"/>
      <c r="H18" s="105"/>
      <c r="I18" s="279"/>
      <c r="J18" s="278">
        <v>227046.75</v>
      </c>
      <c r="K18" s="278">
        <v>394817.23</v>
      </c>
      <c r="L18" s="87">
        <f t="shared" si="0"/>
        <v>-167770.47999999998</v>
      </c>
      <c r="M18" s="93">
        <f t="shared" ref="M18:M26" si="2">IF(L18=0,"-    ",L18/K18)</f>
        <v>-0.42493201221233429</v>
      </c>
      <c r="P18" s="287"/>
    </row>
    <row r="19" spans="1:16" s="186" customFormat="1" ht="27" customHeight="1" x14ac:dyDescent="0.25">
      <c r="A19" s="181"/>
      <c r="B19" s="182"/>
      <c r="C19" s="183"/>
      <c r="D19" s="184"/>
      <c r="E19" s="105" t="s">
        <v>18</v>
      </c>
      <c r="F19" s="105" t="s">
        <v>68</v>
      </c>
      <c r="G19" s="105"/>
      <c r="H19" s="105"/>
      <c r="I19" s="279"/>
      <c r="J19" s="278">
        <v>64719825.630000003</v>
      </c>
      <c r="K19" s="278">
        <v>70259943.370000005</v>
      </c>
      <c r="L19" s="87">
        <f t="shared" si="0"/>
        <v>-5540117.7400000021</v>
      </c>
      <c r="M19" s="93">
        <f t="shared" si="2"/>
        <v>-7.8851725097825134E-2</v>
      </c>
      <c r="P19" s="287"/>
    </row>
    <row r="20" spans="1:16" s="89" customFormat="1" ht="27" customHeight="1" x14ac:dyDescent="0.25">
      <c r="A20" s="180"/>
      <c r="B20" s="99"/>
      <c r="C20" s="145"/>
      <c r="D20" s="142" t="s">
        <v>10</v>
      </c>
      <c r="E20" s="104" t="s">
        <v>19</v>
      </c>
      <c r="F20" s="104"/>
      <c r="G20" s="104"/>
      <c r="H20" s="104"/>
      <c r="I20" s="277"/>
      <c r="J20" s="264">
        <v>875002.45</v>
      </c>
      <c r="K20" s="264">
        <v>815872.31</v>
      </c>
      <c r="L20" s="87">
        <f t="shared" si="0"/>
        <v>59130.139999999898</v>
      </c>
      <c r="M20" s="88">
        <f t="shared" si="2"/>
        <v>7.2474747917354726E-2</v>
      </c>
      <c r="P20" s="287"/>
    </row>
    <row r="21" spans="1:16" s="89" customFormat="1" ht="27" customHeight="1" x14ac:dyDescent="0.25">
      <c r="A21" s="180"/>
      <c r="B21" s="99"/>
      <c r="C21" s="145"/>
      <c r="D21" s="142" t="s">
        <v>11</v>
      </c>
      <c r="E21" s="104" t="s">
        <v>20</v>
      </c>
      <c r="F21" s="104"/>
      <c r="G21" s="104"/>
      <c r="H21" s="104"/>
      <c r="I21" s="277"/>
      <c r="J21" s="264">
        <v>12190075.390000001</v>
      </c>
      <c r="K21" s="264">
        <v>8964245.4299999997</v>
      </c>
      <c r="L21" s="87">
        <f t="shared" si="0"/>
        <v>3225829.9600000009</v>
      </c>
      <c r="M21" s="88">
        <f t="shared" si="2"/>
        <v>0.35985515849491873</v>
      </c>
      <c r="P21" s="287"/>
    </row>
    <row r="22" spans="1:16" s="89" customFormat="1" ht="27" customHeight="1" x14ac:dyDescent="0.25">
      <c r="A22" s="180"/>
      <c r="B22" s="99"/>
      <c r="C22" s="145"/>
      <c r="D22" s="142" t="s">
        <v>12</v>
      </c>
      <c r="E22" s="104" t="s">
        <v>21</v>
      </c>
      <c r="F22" s="104"/>
      <c r="G22" s="104"/>
      <c r="H22" s="104"/>
      <c r="I22" s="277"/>
      <c r="J22" s="264">
        <v>623581.98</v>
      </c>
      <c r="K22" s="264">
        <v>433600.1</v>
      </c>
      <c r="L22" s="87">
        <f t="shared" si="0"/>
        <v>189981.88</v>
      </c>
      <c r="M22" s="88">
        <f t="shared" si="2"/>
        <v>0.43814999120157033</v>
      </c>
      <c r="P22" s="287"/>
    </row>
    <row r="23" spans="1:16" s="89" customFormat="1" ht="27" customHeight="1" x14ac:dyDescent="0.25">
      <c r="A23" s="180"/>
      <c r="B23" s="99"/>
      <c r="C23" s="145"/>
      <c r="D23" s="142" t="s">
        <v>22</v>
      </c>
      <c r="E23" s="104" t="s">
        <v>23</v>
      </c>
      <c r="F23" s="104"/>
      <c r="G23" s="104"/>
      <c r="H23" s="104"/>
      <c r="I23" s="277"/>
      <c r="J23" s="264">
        <v>138526.39000000001</v>
      </c>
      <c r="K23" s="264">
        <v>368266.22</v>
      </c>
      <c r="L23" s="87">
        <f t="shared" si="0"/>
        <v>-229739.82999999996</v>
      </c>
      <c r="M23" s="88">
        <f t="shared" si="2"/>
        <v>-0.62384171429027613</v>
      </c>
      <c r="P23" s="287"/>
    </row>
    <row r="24" spans="1:16" s="89" customFormat="1" ht="27" customHeight="1" x14ac:dyDescent="0.25">
      <c r="A24" s="180"/>
      <c r="B24" s="99"/>
      <c r="C24" s="145"/>
      <c r="D24" s="142" t="s">
        <v>24</v>
      </c>
      <c r="E24" s="104" t="s">
        <v>55</v>
      </c>
      <c r="F24" s="104"/>
      <c r="G24" s="104"/>
      <c r="H24" s="104"/>
      <c r="I24" s="277"/>
      <c r="J24" s="264"/>
      <c r="K24" s="264"/>
      <c r="L24" s="87">
        <f t="shared" si="0"/>
        <v>0</v>
      </c>
      <c r="M24" s="88" t="str">
        <f t="shared" si="2"/>
        <v xml:space="preserve">-    </v>
      </c>
      <c r="P24" s="287"/>
    </row>
    <row r="25" spans="1:16" s="89" customFormat="1" ht="27" customHeight="1" x14ac:dyDescent="0.25">
      <c r="A25" s="180"/>
      <c r="B25" s="99"/>
      <c r="C25" s="99"/>
      <c r="D25" s="142" t="s">
        <v>25</v>
      </c>
      <c r="E25" s="104" t="s">
        <v>202</v>
      </c>
      <c r="F25" s="104"/>
      <c r="G25" s="104"/>
      <c r="H25" s="104"/>
      <c r="I25" s="277"/>
      <c r="J25" s="264">
        <v>924526.09</v>
      </c>
      <c r="K25" s="264">
        <v>627462.66</v>
      </c>
      <c r="L25" s="87">
        <f t="shared" si="0"/>
        <v>297063.42999999993</v>
      </c>
      <c r="M25" s="88">
        <f t="shared" si="2"/>
        <v>0.47343602884672042</v>
      </c>
      <c r="P25" s="287"/>
    </row>
    <row r="26" spans="1:16" s="89" customFormat="1" ht="27" customHeight="1" x14ac:dyDescent="0.25">
      <c r="A26" s="180"/>
      <c r="B26" s="99"/>
      <c r="C26" s="99"/>
      <c r="D26" s="142" t="s">
        <v>49</v>
      </c>
      <c r="E26" s="89" t="s">
        <v>255</v>
      </c>
      <c r="I26" s="272"/>
      <c r="J26" s="264">
        <v>28258521.859999999</v>
      </c>
      <c r="K26" s="264">
        <v>21615575.440000001</v>
      </c>
      <c r="L26" s="87">
        <f t="shared" si="0"/>
        <v>6642946.4199999981</v>
      </c>
      <c r="M26" s="88">
        <f t="shared" si="2"/>
        <v>0.30732221024785256</v>
      </c>
      <c r="P26" s="287"/>
    </row>
    <row r="27" spans="1:16" s="89" customFormat="1" ht="27" customHeight="1" x14ac:dyDescent="0.25">
      <c r="A27" s="180"/>
      <c r="B27" s="99"/>
      <c r="C27" s="99"/>
      <c r="D27" s="142"/>
      <c r="H27" s="228" t="s">
        <v>286</v>
      </c>
      <c r="I27" s="266" t="s">
        <v>287</v>
      </c>
      <c r="J27" s="264"/>
      <c r="K27" s="264"/>
      <c r="L27" s="87">
        <f t="shared" si="0"/>
        <v>0</v>
      </c>
      <c r="M27" s="88" t="str">
        <f t="shared" si="1"/>
        <v xml:space="preserve">-    </v>
      </c>
      <c r="P27" s="287"/>
    </row>
    <row r="28" spans="1:16" s="98" customFormat="1" ht="48" customHeight="1" x14ac:dyDescent="0.25">
      <c r="A28" s="95"/>
      <c r="B28" s="85" t="s">
        <v>26</v>
      </c>
      <c r="C28" s="346" t="s">
        <v>279</v>
      </c>
      <c r="D28" s="346"/>
      <c r="E28" s="346"/>
      <c r="F28" s="346"/>
      <c r="G28" s="346"/>
      <c r="H28" s="96">
        <f>H29+H34</f>
        <v>0</v>
      </c>
      <c r="I28" s="267">
        <f>I29+I34</f>
        <v>193403.96</v>
      </c>
      <c r="J28" s="276">
        <f>J29+J34</f>
        <v>193403.96</v>
      </c>
      <c r="K28" s="276">
        <f>K29+K34</f>
        <v>193403.96</v>
      </c>
      <c r="L28" s="97">
        <f t="shared" si="0"/>
        <v>0</v>
      </c>
      <c r="M28" s="94" t="str">
        <f t="shared" si="1"/>
        <v xml:space="preserve">-    </v>
      </c>
      <c r="P28" s="287"/>
    </row>
    <row r="29" spans="1:16" s="89" customFormat="1" ht="27" customHeight="1" x14ac:dyDescent="0.25">
      <c r="A29" s="180"/>
      <c r="B29" s="99"/>
      <c r="C29" s="99"/>
      <c r="D29" s="142" t="s">
        <v>7</v>
      </c>
      <c r="E29" s="89" t="s">
        <v>56</v>
      </c>
      <c r="H29" s="90">
        <f>SUM(H30:H33)</f>
        <v>0</v>
      </c>
      <c r="I29" s="268">
        <f>SUM(I30:I33)</f>
        <v>0</v>
      </c>
      <c r="J29" s="264">
        <f>SUM(J30:J33)</f>
        <v>0</v>
      </c>
      <c r="K29" s="264">
        <v>0</v>
      </c>
      <c r="L29" s="87">
        <f t="shared" si="0"/>
        <v>0</v>
      </c>
      <c r="M29" s="88" t="s">
        <v>292</v>
      </c>
      <c r="P29" s="287"/>
    </row>
    <row r="30" spans="1:16" s="89" customFormat="1" ht="27" customHeight="1" x14ac:dyDescent="0.25">
      <c r="A30" s="84"/>
      <c r="B30" s="99"/>
      <c r="C30" s="145"/>
      <c r="D30" s="142"/>
      <c r="E30" s="105" t="s">
        <v>17</v>
      </c>
      <c r="F30" s="105" t="s">
        <v>60</v>
      </c>
      <c r="G30" s="104"/>
      <c r="H30" s="91"/>
      <c r="I30" s="230"/>
      <c r="J30" s="278">
        <f>H30+I30</f>
        <v>0</v>
      </c>
      <c r="K30" s="278">
        <v>0</v>
      </c>
      <c r="L30" s="92">
        <f t="shared" si="0"/>
        <v>0</v>
      </c>
      <c r="M30" s="93" t="str">
        <f t="shared" si="1"/>
        <v xml:space="preserve">-    </v>
      </c>
      <c r="P30" s="287"/>
    </row>
    <row r="31" spans="1:16" s="89" customFormat="1" ht="27" customHeight="1" x14ac:dyDescent="0.25">
      <c r="A31" s="84"/>
      <c r="B31" s="99"/>
      <c r="C31" s="145"/>
      <c r="D31" s="142"/>
      <c r="E31" s="105" t="s">
        <v>18</v>
      </c>
      <c r="F31" s="105" t="s">
        <v>62</v>
      </c>
      <c r="G31" s="104"/>
      <c r="H31" s="91"/>
      <c r="I31" s="230"/>
      <c r="J31" s="278">
        <f>H31+I31</f>
        <v>0</v>
      </c>
      <c r="K31" s="278">
        <v>0</v>
      </c>
      <c r="L31" s="92">
        <f t="shared" si="0"/>
        <v>0</v>
      </c>
      <c r="M31" s="93" t="s">
        <v>292</v>
      </c>
      <c r="P31" s="287"/>
    </row>
    <row r="32" spans="1:16" s="89" customFormat="1" ht="27" customHeight="1" x14ac:dyDescent="0.25">
      <c r="A32" s="84"/>
      <c r="B32" s="99"/>
      <c r="C32" s="145"/>
      <c r="D32" s="142"/>
      <c r="E32" s="105" t="s">
        <v>59</v>
      </c>
      <c r="F32" s="105" t="s">
        <v>217</v>
      </c>
      <c r="G32" s="143"/>
      <c r="H32" s="220"/>
      <c r="I32" s="230"/>
      <c r="J32" s="278">
        <f>H32+I32</f>
        <v>0</v>
      </c>
      <c r="K32" s="278">
        <v>0</v>
      </c>
      <c r="L32" s="92">
        <f t="shared" si="0"/>
        <v>0</v>
      </c>
      <c r="M32" s="93" t="str">
        <f t="shared" si="1"/>
        <v xml:space="preserve">-    </v>
      </c>
      <c r="P32" s="287"/>
    </row>
    <row r="33" spans="1:16" s="89" customFormat="1" ht="27" customHeight="1" x14ac:dyDescent="0.25">
      <c r="A33" s="84"/>
      <c r="B33" s="99"/>
      <c r="C33" s="145"/>
      <c r="D33" s="105"/>
      <c r="E33" s="105" t="s">
        <v>105</v>
      </c>
      <c r="F33" s="105" t="s">
        <v>61</v>
      </c>
      <c r="G33" s="143"/>
      <c r="H33" s="229"/>
      <c r="I33" s="269"/>
      <c r="J33" s="278">
        <f>H33+I33</f>
        <v>0</v>
      </c>
      <c r="K33" s="278">
        <v>0</v>
      </c>
      <c r="L33" s="92">
        <f t="shared" si="0"/>
        <v>0</v>
      </c>
      <c r="M33" s="93" t="str">
        <f t="shared" si="1"/>
        <v xml:space="preserve">-    </v>
      </c>
      <c r="P33" s="287"/>
    </row>
    <row r="34" spans="1:16" s="89" customFormat="1" ht="27" customHeight="1" x14ac:dyDescent="0.25">
      <c r="A34" s="84"/>
      <c r="B34" s="99"/>
      <c r="C34" s="145"/>
      <c r="D34" s="142" t="s">
        <v>9</v>
      </c>
      <c r="E34" s="89" t="s">
        <v>218</v>
      </c>
      <c r="F34" s="105"/>
      <c r="G34" s="258"/>
      <c r="H34" s="261">
        <f>SUM(H35:H36)</f>
        <v>0</v>
      </c>
      <c r="I34" s="280">
        <f>SUM(I35:I36)</f>
        <v>193403.96</v>
      </c>
      <c r="J34" s="278">
        <f>SUM(J35:J36)</f>
        <v>193403.96</v>
      </c>
      <c r="K34" s="278">
        <v>193403.96</v>
      </c>
      <c r="L34" s="92">
        <f t="shared" si="0"/>
        <v>0</v>
      </c>
      <c r="M34" s="93" t="str">
        <f t="shared" si="1"/>
        <v xml:space="preserve">-    </v>
      </c>
      <c r="P34" s="287"/>
    </row>
    <row r="35" spans="1:16" s="89" customFormat="1" ht="27" customHeight="1" x14ac:dyDescent="0.25">
      <c r="A35" s="84"/>
      <c r="B35" s="99"/>
      <c r="C35" s="145"/>
      <c r="D35" s="142"/>
      <c r="E35" s="105" t="s">
        <v>17</v>
      </c>
      <c r="F35" s="105" t="s">
        <v>57</v>
      </c>
      <c r="G35" s="104"/>
      <c r="H35" s="260"/>
      <c r="I35" s="289">
        <v>193403.96</v>
      </c>
      <c r="J35" s="278">
        <f>H35+I35</f>
        <v>193403.96</v>
      </c>
      <c r="K35" s="278">
        <v>193403.96</v>
      </c>
      <c r="L35" s="92">
        <f t="shared" si="0"/>
        <v>0</v>
      </c>
      <c r="M35" s="93" t="str">
        <f t="shared" si="1"/>
        <v xml:space="preserve">-    </v>
      </c>
      <c r="P35" s="287"/>
    </row>
    <row r="36" spans="1:16" s="89" customFormat="1" ht="27" customHeight="1" x14ac:dyDescent="0.25">
      <c r="A36" s="84"/>
      <c r="B36" s="99"/>
      <c r="C36" s="145"/>
      <c r="D36" s="142"/>
      <c r="E36" s="105" t="s">
        <v>18</v>
      </c>
      <c r="F36" s="105" t="s">
        <v>58</v>
      </c>
      <c r="G36" s="255"/>
      <c r="H36" s="255"/>
      <c r="I36" s="281"/>
      <c r="J36" s="278">
        <f>H36+I36</f>
        <v>0</v>
      </c>
      <c r="K36" s="278">
        <v>0</v>
      </c>
      <c r="L36" s="92">
        <f t="shared" si="0"/>
        <v>0</v>
      </c>
      <c r="M36" s="93" t="str">
        <f t="shared" si="1"/>
        <v xml:space="preserve">-    </v>
      </c>
      <c r="P36" s="287"/>
    </row>
    <row r="37" spans="1:16" s="8" customFormat="1" ht="27" customHeight="1" x14ac:dyDescent="0.25">
      <c r="A37" s="210"/>
      <c r="B37" s="26" t="s">
        <v>155</v>
      </c>
      <c r="C37" s="146"/>
      <c r="D37" s="146"/>
      <c r="E37" s="146"/>
      <c r="F37" s="146"/>
      <c r="G37" s="146"/>
      <c r="H37" s="146"/>
      <c r="I37" s="282"/>
      <c r="J37" s="283">
        <f>J7+J13+J28</f>
        <v>112248785.25999999</v>
      </c>
      <c r="K37" s="283">
        <f>K7+K13+K28</f>
        <v>107255433.96000002</v>
      </c>
      <c r="L37" s="25">
        <f t="shared" si="0"/>
        <v>4993351.2999999672</v>
      </c>
      <c r="M37" s="41">
        <f t="shared" si="1"/>
        <v>4.4484680065213632E-2</v>
      </c>
      <c r="P37" s="287"/>
    </row>
    <row r="38" spans="1:16" s="16" customFormat="1" ht="9" customHeight="1" x14ac:dyDescent="0.25">
      <c r="A38" s="40"/>
      <c r="B38" s="13"/>
      <c r="C38" s="100"/>
      <c r="D38" s="100"/>
      <c r="E38" s="100"/>
      <c r="F38" s="100"/>
      <c r="G38" s="100"/>
      <c r="H38" s="100"/>
      <c r="I38" s="100"/>
      <c r="J38" s="392"/>
      <c r="K38" s="392"/>
      <c r="L38" s="15">
        <f t="shared" si="0"/>
        <v>0</v>
      </c>
      <c r="M38" s="39" t="str">
        <f t="shared" si="1"/>
        <v xml:space="preserve">-    </v>
      </c>
      <c r="P38" s="287"/>
    </row>
    <row r="39" spans="1:16" s="8" customFormat="1" ht="27" customHeight="1" x14ac:dyDescent="0.25">
      <c r="A39" s="36" t="s">
        <v>27</v>
      </c>
      <c r="B39" s="17" t="s">
        <v>28</v>
      </c>
      <c r="C39" s="152"/>
      <c r="D39" s="152"/>
      <c r="E39" s="152"/>
      <c r="F39" s="152"/>
      <c r="G39" s="152"/>
      <c r="H39" s="152"/>
      <c r="I39" s="152"/>
      <c r="J39" s="393"/>
      <c r="K39" s="393"/>
      <c r="L39" s="11">
        <f t="shared" si="0"/>
        <v>0</v>
      </c>
      <c r="M39" s="37" t="str">
        <f t="shared" si="1"/>
        <v xml:space="preserve">-    </v>
      </c>
      <c r="P39" s="287"/>
    </row>
    <row r="40" spans="1:16" s="8" customFormat="1" ht="27" customHeight="1" x14ac:dyDescent="0.25">
      <c r="A40" s="36"/>
      <c r="B40" s="9" t="s">
        <v>5</v>
      </c>
      <c r="C40" s="102" t="s">
        <v>29</v>
      </c>
      <c r="D40" s="102"/>
      <c r="E40" s="102"/>
      <c r="F40" s="102"/>
      <c r="G40" s="102"/>
      <c r="H40" s="102"/>
      <c r="I40" s="102"/>
      <c r="J40" s="393">
        <f>SUM(J41:J44)</f>
        <v>22755731.460000001</v>
      </c>
      <c r="K40" s="393">
        <f>SUM(K41:K44)</f>
        <v>22431372.809999999</v>
      </c>
      <c r="L40" s="11">
        <f t="shared" si="0"/>
        <v>324358.65000000224</v>
      </c>
      <c r="M40" s="37">
        <f t="shared" si="1"/>
        <v>1.4253932050927894E-2</v>
      </c>
      <c r="P40" s="287"/>
    </row>
    <row r="41" spans="1:16" s="16" customFormat="1" ht="27" customHeight="1" x14ac:dyDescent="0.25">
      <c r="A41" s="38"/>
      <c r="B41" s="12"/>
      <c r="C41" s="141"/>
      <c r="D41" s="139" t="s">
        <v>7</v>
      </c>
      <c r="E41" s="100" t="s">
        <v>203</v>
      </c>
      <c r="F41" s="100"/>
      <c r="G41" s="100"/>
      <c r="H41" s="100"/>
      <c r="I41" s="100"/>
      <c r="J41" s="392">
        <v>22191659.289999999</v>
      </c>
      <c r="K41" s="392">
        <v>21833226.5</v>
      </c>
      <c r="L41" s="11">
        <f t="shared" si="0"/>
        <v>358432.78999999911</v>
      </c>
      <c r="M41" s="39">
        <f>IF(L41=0,"-    ",L41/K41)</f>
        <v>1.6416849337407786E-2</v>
      </c>
      <c r="P41" s="287"/>
    </row>
    <row r="42" spans="1:16" s="16" customFormat="1" ht="27" customHeight="1" x14ac:dyDescent="0.25">
      <c r="A42" s="38"/>
      <c r="B42" s="12"/>
      <c r="C42" s="141"/>
      <c r="D42" s="139" t="s">
        <v>9</v>
      </c>
      <c r="E42" s="100" t="s">
        <v>204</v>
      </c>
      <c r="F42" s="100"/>
      <c r="G42" s="100"/>
      <c r="H42" s="100"/>
      <c r="I42" s="100"/>
      <c r="J42" s="392">
        <v>564072.17000000004</v>
      </c>
      <c r="K42" s="392">
        <v>598146.31000000006</v>
      </c>
      <c r="L42" s="11">
        <f t="shared" si="0"/>
        <v>-34074.140000000014</v>
      </c>
      <c r="M42" s="39">
        <f>IF(L42=0,"-    ",L42/K42)</f>
        <v>-5.6966229550091202E-2</v>
      </c>
      <c r="P42" s="287"/>
    </row>
    <row r="43" spans="1:16" s="16" customFormat="1" ht="27" customHeight="1" x14ac:dyDescent="0.25">
      <c r="A43" s="38"/>
      <c r="B43" s="12"/>
      <c r="C43" s="141"/>
      <c r="D43" s="139" t="s">
        <v>10</v>
      </c>
      <c r="E43" s="100" t="s">
        <v>205</v>
      </c>
      <c r="F43" s="139"/>
      <c r="G43" s="100"/>
      <c r="H43" s="100"/>
      <c r="I43" s="100"/>
      <c r="J43" s="392"/>
      <c r="K43" s="392"/>
      <c r="L43" s="15">
        <f t="shared" si="0"/>
        <v>0</v>
      </c>
      <c r="M43" s="39" t="str">
        <f t="shared" si="1"/>
        <v xml:space="preserve">-    </v>
      </c>
      <c r="P43" s="287"/>
    </row>
    <row r="44" spans="1:16" s="16" customFormat="1" ht="27" customHeight="1" x14ac:dyDescent="0.25">
      <c r="A44" s="40"/>
      <c r="B44" s="13"/>
      <c r="C44" s="100"/>
      <c r="D44" s="139" t="s">
        <v>11</v>
      </c>
      <c r="E44" s="100" t="s">
        <v>206</v>
      </c>
      <c r="F44" s="139"/>
      <c r="G44" s="100"/>
      <c r="H44" s="100"/>
      <c r="I44" s="100"/>
      <c r="J44" s="392"/>
      <c r="K44" s="392"/>
      <c r="L44" s="15">
        <f t="shared" si="0"/>
        <v>0</v>
      </c>
      <c r="M44" s="39" t="str">
        <f t="shared" si="1"/>
        <v xml:space="preserve">-    </v>
      </c>
      <c r="P44" s="287"/>
    </row>
    <row r="45" spans="1:16" s="16" customFormat="1" ht="27" customHeight="1" x14ac:dyDescent="0.25">
      <c r="A45" s="40"/>
      <c r="B45" s="13"/>
      <c r="C45" s="100"/>
      <c r="D45" s="139"/>
      <c r="E45" s="100"/>
      <c r="F45" s="139"/>
      <c r="G45" s="100"/>
      <c r="H45" s="249" t="s">
        <v>286</v>
      </c>
      <c r="I45" s="249" t="s">
        <v>287</v>
      </c>
      <c r="J45" s="392"/>
      <c r="K45" s="392"/>
      <c r="L45" s="15">
        <f t="shared" si="0"/>
        <v>0</v>
      </c>
      <c r="M45" s="39" t="str">
        <f t="shared" si="1"/>
        <v xml:space="preserve">-    </v>
      </c>
      <c r="P45" s="287"/>
    </row>
    <row r="46" spans="1:16" s="8" customFormat="1" ht="39.75" customHeight="1" x14ac:dyDescent="0.25">
      <c r="A46" s="36"/>
      <c r="B46" s="9" t="s">
        <v>13</v>
      </c>
      <c r="C46" s="347" t="s">
        <v>288</v>
      </c>
      <c r="D46" s="347"/>
      <c r="E46" s="347"/>
      <c r="F46" s="347"/>
      <c r="G46" s="348"/>
      <c r="H46" s="290">
        <f>H47+H58+H71+H72+H75+H76+H77</f>
        <v>46948912.719999999</v>
      </c>
      <c r="I46" s="290">
        <f>I47+I58+I71+I72+I75+I76+I77</f>
        <v>206970195.81</v>
      </c>
      <c r="J46" s="393">
        <f>J47+J58+J71+J72+J75+J76+J77</f>
        <v>255172993.09999999</v>
      </c>
      <c r="K46" s="393">
        <v>256428359.54999998</v>
      </c>
      <c r="L46" s="11">
        <f t="shared" si="0"/>
        <v>-1255366.4499999881</v>
      </c>
      <c r="M46" s="37">
        <f t="shared" si="1"/>
        <v>-4.9196681621711483E-3</v>
      </c>
      <c r="P46" s="287"/>
    </row>
    <row r="47" spans="1:16" s="89" customFormat="1" ht="27" customHeight="1" x14ac:dyDescent="0.25">
      <c r="A47" s="84"/>
      <c r="B47" s="99"/>
      <c r="C47" s="145"/>
      <c r="D47" s="142" t="s">
        <v>7</v>
      </c>
      <c r="E47" s="104" t="s">
        <v>74</v>
      </c>
      <c r="F47" s="104"/>
      <c r="G47" s="143"/>
      <c r="H47" s="291"/>
      <c r="I47" s="291">
        <f>I48+I51+I52+I57</f>
        <v>245806.26</v>
      </c>
      <c r="J47" s="264">
        <f>J48+J51+J52+J57</f>
        <v>245806.26</v>
      </c>
      <c r="K47" s="264">
        <v>245206.26</v>
      </c>
      <c r="L47" s="87">
        <f t="shared" si="0"/>
        <v>600</v>
      </c>
      <c r="M47" s="88">
        <f t="shared" si="1"/>
        <v>2.4409467846750526E-3</v>
      </c>
      <c r="P47" s="287"/>
    </row>
    <row r="48" spans="1:16" s="89" customFormat="1" ht="23.25" customHeight="1" x14ac:dyDescent="0.25">
      <c r="A48" s="84"/>
      <c r="B48" s="99"/>
      <c r="C48" s="145"/>
      <c r="D48" s="142"/>
      <c r="E48" s="105" t="s">
        <v>17</v>
      </c>
      <c r="F48" s="105" t="s">
        <v>75</v>
      </c>
      <c r="G48" s="143"/>
      <c r="H48" s="292">
        <f>SUM(H49:H50)</f>
        <v>0</v>
      </c>
      <c r="I48" s="292">
        <f>SUM(I49:I50)</f>
        <v>0</v>
      </c>
      <c r="J48" s="278">
        <f>SUM(J49:J50)</f>
        <v>0</v>
      </c>
      <c r="K48" s="278">
        <v>0</v>
      </c>
      <c r="L48" s="92">
        <f t="shared" si="0"/>
        <v>0</v>
      </c>
      <c r="M48" s="93" t="str">
        <f t="shared" si="1"/>
        <v xml:space="preserve">-    </v>
      </c>
      <c r="P48" s="287"/>
    </row>
    <row r="49" spans="1:16" s="89" customFormat="1" ht="27" customHeight="1" x14ac:dyDescent="0.25">
      <c r="A49" s="84"/>
      <c r="B49" s="99"/>
      <c r="C49" s="145"/>
      <c r="D49" s="142"/>
      <c r="E49" s="104"/>
      <c r="F49" s="104" t="s">
        <v>7</v>
      </c>
      <c r="G49" s="143" t="s">
        <v>265</v>
      </c>
      <c r="H49" s="291"/>
      <c r="I49" s="291"/>
      <c r="J49" s="264">
        <f>+H49+I49</f>
        <v>0</v>
      </c>
      <c r="K49" s="264">
        <v>0</v>
      </c>
      <c r="L49" s="87">
        <f t="shared" si="0"/>
        <v>0</v>
      </c>
      <c r="M49" s="88" t="str">
        <f t="shared" si="1"/>
        <v xml:space="preserve">-    </v>
      </c>
      <c r="P49" s="287"/>
    </row>
    <row r="50" spans="1:16" s="89" customFormat="1" ht="27" customHeight="1" x14ac:dyDescent="0.25">
      <c r="A50" s="84"/>
      <c r="B50" s="99"/>
      <c r="C50" s="145"/>
      <c r="D50" s="142"/>
      <c r="E50" s="104"/>
      <c r="F50" s="104" t="s">
        <v>9</v>
      </c>
      <c r="G50" s="143" t="s">
        <v>76</v>
      </c>
      <c r="H50" s="291"/>
      <c r="I50" s="291"/>
      <c r="J50" s="264">
        <f>+H50+I50</f>
        <v>0</v>
      </c>
      <c r="K50" s="264">
        <v>0</v>
      </c>
      <c r="L50" s="87">
        <f t="shared" si="0"/>
        <v>0</v>
      </c>
      <c r="M50" s="88" t="str">
        <f t="shared" si="1"/>
        <v xml:space="preserve">-    </v>
      </c>
      <c r="P50" s="287"/>
    </row>
    <row r="51" spans="1:16" s="89" customFormat="1" ht="27" customHeight="1" x14ac:dyDescent="0.25">
      <c r="A51" s="84"/>
      <c r="B51" s="99"/>
      <c r="C51" s="145"/>
      <c r="D51" s="142"/>
      <c r="E51" s="105" t="s">
        <v>18</v>
      </c>
      <c r="F51" s="105" t="s">
        <v>77</v>
      </c>
      <c r="G51" s="143"/>
      <c r="H51" s="292"/>
      <c r="I51" s="292"/>
      <c r="J51" s="278">
        <f>+H51+I51</f>
        <v>0</v>
      </c>
      <c r="K51" s="278">
        <v>0</v>
      </c>
      <c r="L51" s="87">
        <f t="shared" si="0"/>
        <v>0</v>
      </c>
      <c r="M51" s="88" t="str">
        <f t="shared" si="1"/>
        <v xml:space="preserve">-    </v>
      </c>
      <c r="P51" s="287"/>
    </row>
    <row r="52" spans="1:16" s="89" customFormat="1" ht="27" customHeight="1" x14ac:dyDescent="0.25">
      <c r="A52" s="84"/>
      <c r="B52" s="99"/>
      <c r="C52" s="145"/>
      <c r="D52" s="142"/>
      <c r="E52" s="105" t="s">
        <v>59</v>
      </c>
      <c r="F52" s="105" t="s">
        <v>219</v>
      </c>
      <c r="G52" s="143"/>
      <c r="H52" s="292">
        <f>SUM(H53:H56)</f>
        <v>0</v>
      </c>
      <c r="I52" s="292">
        <f>SUM(I53:I56)</f>
        <v>0</v>
      </c>
      <c r="J52" s="278">
        <f>SUM(J53:J56)</f>
        <v>0</v>
      </c>
      <c r="K52" s="278">
        <v>0</v>
      </c>
      <c r="L52" s="87">
        <f t="shared" si="0"/>
        <v>0</v>
      </c>
      <c r="M52" s="88" t="str">
        <f t="shared" si="1"/>
        <v xml:space="preserve">-    </v>
      </c>
      <c r="P52" s="287"/>
    </row>
    <row r="53" spans="1:16" s="89" customFormat="1" ht="27" customHeight="1" x14ac:dyDescent="0.25">
      <c r="A53" s="84"/>
      <c r="B53" s="99"/>
      <c r="C53" s="145"/>
      <c r="D53" s="142"/>
      <c r="E53" s="104"/>
      <c r="F53" s="104" t="s">
        <v>7</v>
      </c>
      <c r="G53" s="143" t="s">
        <v>207</v>
      </c>
      <c r="H53" s="291"/>
      <c r="I53" s="291"/>
      <c r="J53" s="264">
        <f>+H53+I53</f>
        <v>0</v>
      </c>
      <c r="K53" s="264">
        <v>0</v>
      </c>
      <c r="L53" s="87">
        <f t="shared" si="0"/>
        <v>0</v>
      </c>
      <c r="M53" s="88" t="str">
        <f t="shared" si="1"/>
        <v xml:space="preserve">-    </v>
      </c>
      <c r="P53" s="287"/>
    </row>
    <row r="54" spans="1:16" s="89" customFormat="1" ht="27" customHeight="1" x14ac:dyDescent="0.25">
      <c r="A54" s="84"/>
      <c r="B54" s="99"/>
      <c r="C54" s="145"/>
      <c r="D54" s="142"/>
      <c r="E54" s="104"/>
      <c r="F54" s="104" t="s">
        <v>9</v>
      </c>
      <c r="G54" s="143" t="s">
        <v>208</v>
      </c>
      <c r="H54" s="291"/>
      <c r="I54" s="291"/>
      <c r="J54" s="264">
        <f>+H54+I54</f>
        <v>0</v>
      </c>
      <c r="K54" s="264">
        <v>0</v>
      </c>
      <c r="L54" s="87">
        <f t="shared" si="0"/>
        <v>0</v>
      </c>
      <c r="M54" s="88" t="str">
        <f t="shared" si="1"/>
        <v xml:space="preserve">-    </v>
      </c>
      <c r="P54" s="287"/>
    </row>
    <row r="55" spans="1:16" s="89" customFormat="1" ht="27" customHeight="1" x14ac:dyDescent="0.25">
      <c r="A55" s="84"/>
      <c r="B55" s="99"/>
      <c r="C55" s="145"/>
      <c r="D55" s="142"/>
      <c r="E55" s="104"/>
      <c r="F55" s="104" t="s">
        <v>10</v>
      </c>
      <c r="G55" s="104" t="s">
        <v>256</v>
      </c>
      <c r="H55" s="291"/>
      <c r="I55" s="291"/>
      <c r="J55" s="264">
        <f>+H55+I55</f>
        <v>0</v>
      </c>
      <c r="K55" s="264">
        <v>0</v>
      </c>
      <c r="L55" s="87">
        <f t="shared" si="0"/>
        <v>0</v>
      </c>
      <c r="M55" s="88" t="str">
        <f t="shared" si="1"/>
        <v xml:space="preserve">-    </v>
      </c>
      <c r="P55" s="287"/>
    </row>
    <row r="56" spans="1:16" s="89" customFormat="1" ht="27" customHeight="1" x14ac:dyDescent="0.25">
      <c r="A56" s="84"/>
      <c r="B56" s="99"/>
      <c r="C56" s="145"/>
      <c r="D56" s="142"/>
      <c r="E56" s="104"/>
      <c r="F56" s="104" t="s">
        <v>11</v>
      </c>
      <c r="G56" s="104" t="s">
        <v>199</v>
      </c>
      <c r="H56" s="291"/>
      <c r="I56" s="291"/>
      <c r="J56" s="264">
        <f>+H56+I56</f>
        <v>0</v>
      </c>
      <c r="K56" s="264">
        <v>0</v>
      </c>
      <c r="L56" s="87">
        <f t="shared" si="0"/>
        <v>0</v>
      </c>
      <c r="M56" s="88" t="str">
        <f t="shared" si="1"/>
        <v xml:space="preserve">-    </v>
      </c>
      <c r="P56" s="287"/>
    </row>
    <row r="57" spans="1:16" s="89" customFormat="1" ht="27" customHeight="1" x14ac:dyDescent="0.25">
      <c r="A57" s="84"/>
      <c r="B57" s="99"/>
      <c r="C57" s="145"/>
      <c r="D57" s="142"/>
      <c r="E57" s="105" t="s">
        <v>105</v>
      </c>
      <c r="F57" s="105" t="s">
        <v>220</v>
      </c>
      <c r="G57" s="143"/>
      <c r="H57" s="291"/>
      <c r="I57" s="291">
        <v>245806.26</v>
      </c>
      <c r="J57" s="264">
        <f>+H57+I57</f>
        <v>245806.26</v>
      </c>
      <c r="K57" s="264">
        <v>245206.26</v>
      </c>
      <c r="L57" s="87">
        <f t="shared" si="0"/>
        <v>600</v>
      </c>
      <c r="M57" s="88">
        <f t="shared" si="1"/>
        <v>2.4409467846750526E-3</v>
      </c>
      <c r="P57" s="287"/>
    </row>
    <row r="58" spans="1:16" s="89" customFormat="1" ht="27" customHeight="1" x14ac:dyDescent="0.25">
      <c r="A58" s="84"/>
      <c r="B58" s="99"/>
      <c r="C58" s="145"/>
      <c r="D58" s="142" t="s">
        <v>9</v>
      </c>
      <c r="E58" s="104" t="s">
        <v>78</v>
      </c>
      <c r="F58" s="104"/>
      <c r="G58" s="143"/>
      <c r="H58" s="291">
        <f>H59+H66</f>
        <v>0</v>
      </c>
      <c r="I58" s="291">
        <f>I59+I66</f>
        <v>206724389.55000001</v>
      </c>
      <c r="J58" s="264">
        <f>J59+J66</f>
        <v>206724389.55000001</v>
      </c>
      <c r="K58" s="264">
        <v>210663652.13999999</v>
      </c>
      <c r="L58" s="87">
        <f t="shared" si="0"/>
        <v>-3939262.5899999738</v>
      </c>
      <c r="M58" s="88">
        <f t="shared" si="1"/>
        <v>-1.9055625698423902E-2</v>
      </c>
      <c r="P58" s="287"/>
    </row>
    <row r="59" spans="1:16" s="89" customFormat="1" ht="27" customHeight="1" x14ac:dyDescent="0.25">
      <c r="A59" s="84"/>
      <c r="B59" s="99"/>
      <c r="C59" s="145"/>
      <c r="D59" s="142"/>
      <c r="E59" s="105" t="s">
        <v>17</v>
      </c>
      <c r="F59" s="105" t="s">
        <v>79</v>
      </c>
      <c r="G59" s="143"/>
      <c r="H59" s="291">
        <f>SUM(H60,H65)</f>
        <v>0</v>
      </c>
      <c r="I59" s="292">
        <f>SUM(I60,I65)</f>
        <v>123458480.11</v>
      </c>
      <c r="J59" s="278">
        <f>SUM(J60,J65)</f>
        <v>123458480.11</v>
      </c>
      <c r="K59" s="278">
        <v>127397742.69999999</v>
      </c>
      <c r="L59" s="92">
        <f t="shared" si="0"/>
        <v>-3939262.5899999887</v>
      </c>
      <c r="M59" s="93">
        <f t="shared" si="1"/>
        <v>-3.1907590199475595E-2</v>
      </c>
      <c r="P59" s="287"/>
    </row>
    <row r="60" spans="1:16" s="89" customFormat="1" ht="27" customHeight="1" x14ac:dyDescent="0.25">
      <c r="A60" s="84"/>
      <c r="B60" s="99"/>
      <c r="C60" s="145"/>
      <c r="D60" s="142"/>
      <c r="E60" s="104"/>
      <c r="F60" s="104" t="s">
        <v>7</v>
      </c>
      <c r="G60" s="143" t="s">
        <v>180</v>
      </c>
      <c r="H60" s="291">
        <f>SUM(H61:H64)</f>
        <v>0</v>
      </c>
      <c r="I60" s="291">
        <f>SUM(I61:I64)</f>
        <v>123458480.11</v>
      </c>
      <c r="J60" s="264">
        <f>SUM(J61:J64)</f>
        <v>123458480.11</v>
      </c>
      <c r="K60" s="264">
        <v>127397742.69999999</v>
      </c>
      <c r="L60" s="87">
        <f t="shared" si="0"/>
        <v>-3939262.5899999887</v>
      </c>
      <c r="M60" s="88">
        <f t="shared" si="1"/>
        <v>-3.1907590199475595E-2</v>
      </c>
      <c r="P60" s="287"/>
    </row>
    <row r="61" spans="1:16" s="89" customFormat="1" ht="22.5" customHeight="1" x14ac:dyDescent="0.25">
      <c r="A61" s="84"/>
      <c r="B61" s="99"/>
      <c r="C61" s="145"/>
      <c r="D61" s="142"/>
      <c r="E61" s="104"/>
      <c r="F61" s="104"/>
      <c r="G61" s="195" t="s">
        <v>257</v>
      </c>
      <c r="H61" s="290"/>
      <c r="I61" s="291">
        <v>123458480.11</v>
      </c>
      <c r="J61" s="264">
        <f>H61+I61</f>
        <v>123458480.11</v>
      </c>
      <c r="K61" s="264">
        <v>82774978.659999996</v>
      </c>
      <c r="L61" s="87">
        <f t="shared" si="0"/>
        <v>40683501.450000003</v>
      </c>
      <c r="M61" s="88">
        <f t="shared" si="1"/>
        <v>0.32953185081941311</v>
      </c>
      <c r="P61" s="287"/>
    </row>
    <row r="62" spans="1:16" s="89" customFormat="1" ht="36.75" customHeight="1" x14ac:dyDescent="0.25">
      <c r="A62" s="84"/>
      <c r="B62" s="99"/>
      <c r="C62" s="145"/>
      <c r="D62" s="142"/>
      <c r="E62" s="104"/>
      <c r="F62" s="104"/>
      <c r="G62" s="235" t="s">
        <v>258</v>
      </c>
      <c r="H62" s="291"/>
      <c r="I62" s="217"/>
      <c r="J62" s="278">
        <f>+H62+I62</f>
        <v>0</v>
      </c>
      <c r="K62" s="278">
        <v>0</v>
      </c>
      <c r="L62" s="87">
        <f t="shared" si="0"/>
        <v>0</v>
      </c>
      <c r="M62" s="88" t="str">
        <f t="shared" si="1"/>
        <v xml:space="preserve">-    </v>
      </c>
      <c r="P62" s="287"/>
    </row>
    <row r="63" spans="1:16" s="89" customFormat="1" ht="33.75" customHeight="1" x14ac:dyDescent="0.25">
      <c r="A63" s="84"/>
      <c r="B63" s="99"/>
      <c r="C63" s="145"/>
      <c r="D63" s="142"/>
      <c r="E63" s="104"/>
      <c r="F63" s="104"/>
      <c r="G63" s="235" t="s">
        <v>259</v>
      </c>
      <c r="H63" s="291"/>
      <c r="I63" s="217"/>
      <c r="J63" s="278">
        <f>+H63+I63</f>
        <v>0</v>
      </c>
      <c r="K63" s="278">
        <v>0</v>
      </c>
      <c r="L63" s="87">
        <f t="shared" si="0"/>
        <v>0</v>
      </c>
      <c r="M63" s="88" t="str">
        <f t="shared" si="1"/>
        <v xml:space="preserve">-    </v>
      </c>
      <c r="P63" s="287"/>
    </row>
    <row r="64" spans="1:16" s="194" customFormat="1" ht="22.5" customHeight="1" x14ac:dyDescent="0.25">
      <c r="A64" s="190"/>
      <c r="B64" s="214"/>
      <c r="C64" s="215"/>
      <c r="D64" s="191"/>
      <c r="E64" s="216"/>
      <c r="F64" s="216"/>
      <c r="G64" s="195" t="s">
        <v>284</v>
      </c>
      <c r="H64" s="290"/>
      <c r="I64" s="217"/>
      <c r="J64" s="264">
        <f>+H64+I64</f>
        <v>0</v>
      </c>
      <c r="K64" s="264">
        <v>44622764.039999999</v>
      </c>
      <c r="L64" s="218">
        <f t="shared" si="0"/>
        <v>-44622764.039999999</v>
      </c>
      <c r="M64" s="39" t="str">
        <f>IF(L64&lt;=0,"-    ",L64/J64)</f>
        <v xml:space="preserve">-    </v>
      </c>
      <c r="P64" s="287"/>
    </row>
    <row r="65" spans="1:16" s="89" customFormat="1" ht="27" customHeight="1" x14ac:dyDescent="0.25">
      <c r="A65" s="84"/>
      <c r="B65" s="99"/>
      <c r="C65" s="145"/>
      <c r="D65" s="142"/>
      <c r="E65" s="104"/>
      <c r="F65" s="104" t="s">
        <v>9</v>
      </c>
      <c r="G65" s="143" t="s">
        <v>209</v>
      </c>
      <c r="H65" s="291"/>
      <c r="I65" s="291"/>
      <c r="J65" s="278">
        <f>+H65+I65</f>
        <v>0</v>
      </c>
      <c r="K65" s="278">
        <v>0</v>
      </c>
      <c r="L65" s="87">
        <f t="shared" si="0"/>
        <v>0</v>
      </c>
      <c r="M65" s="88" t="str">
        <f t="shared" si="1"/>
        <v xml:space="preserve">-    </v>
      </c>
      <c r="P65" s="287"/>
    </row>
    <row r="66" spans="1:16" s="89" customFormat="1" ht="27" customHeight="1" x14ac:dyDescent="0.25">
      <c r="A66" s="84"/>
      <c r="B66" s="99"/>
      <c r="C66" s="145"/>
      <c r="D66" s="142"/>
      <c r="E66" s="105" t="s">
        <v>18</v>
      </c>
      <c r="F66" s="105" t="s">
        <v>266</v>
      </c>
      <c r="G66" s="143"/>
      <c r="H66" s="291">
        <f>SUM(H67:H70)</f>
        <v>0</v>
      </c>
      <c r="I66" s="291">
        <f>SUM(I67:I70)</f>
        <v>83265909.439999998</v>
      </c>
      <c r="J66" s="264">
        <f>SUM(J67:J70)</f>
        <v>83265909.439999998</v>
      </c>
      <c r="K66" s="264">
        <v>83265909.439999998</v>
      </c>
      <c r="L66" s="92">
        <f t="shared" si="0"/>
        <v>0</v>
      </c>
      <c r="M66" s="93" t="str">
        <f t="shared" si="1"/>
        <v xml:space="preserve">-    </v>
      </c>
      <c r="P66" s="287"/>
    </row>
    <row r="67" spans="1:16" s="89" customFormat="1" ht="27" customHeight="1" x14ac:dyDescent="0.25">
      <c r="A67" s="84"/>
      <c r="B67" s="99"/>
      <c r="C67" s="145"/>
      <c r="D67" s="142"/>
      <c r="E67" s="105"/>
      <c r="F67" s="104" t="s">
        <v>7</v>
      </c>
      <c r="G67" s="193" t="s">
        <v>280</v>
      </c>
      <c r="H67" s="291"/>
      <c r="I67" s="292">
        <v>83265909.439999998</v>
      </c>
      <c r="J67" s="278">
        <f>H67+I67</f>
        <v>83265909.439999998</v>
      </c>
      <c r="K67" s="278">
        <v>83265909.439999998</v>
      </c>
      <c r="L67" s="92">
        <f t="shared" si="0"/>
        <v>0</v>
      </c>
      <c r="M67" s="93" t="str">
        <f t="shared" si="1"/>
        <v xml:space="preserve">-    </v>
      </c>
      <c r="P67" s="287"/>
    </row>
    <row r="68" spans="1:16" s="89" customFormat="1" ht="27" customHeight="1" x14ac:dyDescent="0.25">
      <c r="A68" s="84"/>
      <c r="B68" s="99"/>
      <c r="C68" s="145"/>
      <c r="D68" s="142"/>
      <c r="E68" s="105"/>
      <c r="F68" s="104" t="s">
        <v>9</v>
      </c>
      <c r="G68" s="193" t="s">
        <v>281</v>
      </c>
      <c r="H68" s="291"/>
      <c r="I68" s="292"/>
      <c r="J68" s="278">
        <f>+H68+I68</f>
        <v>0</v>
      </c>
      <c r="K68" s="278">
        <v>0</v>
      </c>
      <c r="L68" s="92">
        <f t="shared" si="0"/>
        <v>0</v>
      </c>
      <c r="M68" s="93" t="str">
        <f t="shared" si="1"/>
        <v xml:space="preserve">-    </v>
      </c>
      <c r="P68" s="287"/>
    </row>
    <row r="69" spans="1:16" s="89" customFormat="1" ht="27" customHeight="1" x14ac:dyDescent="0.25">
      <c r="A69" s="84"/>
      <c r="B69" s="99"/>
      <c r="C69" s="145"/>
      <c r="D69" s="142"/>
      <c r="E69" s="105"/>
      <c r="F69" s="104" t="s">
        <v>10</v>
      </c>
      <c r="G69" s="193" t="s">
        <v>282</v>
      </c>
      <c r="H69" s="291"/>
      <c r="I69" s="292"/>
      <c r="J69" s="278">
        <f>+H69+I69</f>
        <v>0</v>
      </c>
      <c r="K69" s="278">
        <v>0</v>
      </c>
      <c r="L69" s="92">
        <f t="shared" si="0"/>
        <v>0</v>
      </c>
      <c r="M69" s="39" t="str">
        <f>IF(L69&lt;=0,"-    ",L69/J69)</f>
        <v xml:space="preserve">-    </v>
      </c>
      <c r="P69" s="287"/>
    </row>
    <row r="70" spans="1:16" s="89" customFormat="1" ht="37.5" customHeight="1" x14ac:dyDescent="0.25">
      <c r="A70" s="84"/>
      <c r="B70" s="99"/>
      <c r="C70" s="145"/>
      <c r="D70" s="142"/>
      <c r="E70" s="105"/>
      <c r="F70" s="104" t="s">
        <v>11</v>
      </c>
      <c r="G70" s="234" t="s">
        <v>283</v>
      </c>
      <c r="H70" s="291"/>
      <c r="I70" s="292"/>
      <c r="J70" s="278">
        <f>+H70+I70</f>
        <v>0</v>
      </c>
      <c r="K70" s="278">
        <v>0</v>
      </c>
      <c r="L70" s="92">
        <f t="shared" si="0"/>
        <v>0</v>
      </c>
      <c r="M70" s="93" t="str">
        <f t="shared" si="1"/>
        <v xml:space="preserve">-    </v>
      </c>
      <c r="P70" s="287"/>
    </row>
    <row r="71" spans="1:16" s="89" customFormat="1" ht="27" customHeight="1" x14ac:dyDescent="0.25">
      <c r="A71" s="84"/>
      <c r="B71" s="99"/>
      <c r="C71" s="145"/>
      <c r="D71" s="142" t="s">
        <v>10</v>
      </c>
      <c r="E71" s="104" t="s">
        <v>69</v>
      </c>
      <c r="F71" s="104"/>
      <c r="G71" s="143"/>
      <c r="H71" s="291">
        <v>892001.18</v>
      </c>
      <c r="I71" s="291"/>
      <c r="J71" s="278">
        <f>H71+I71</f>
        <v>892001.18</v>
      </c>
      <c r="K71" s="278">
        <v>987738.93</v>
      </c>
      <c r="L71" s="92">
        <f t="shared" si="0"/>
        <v>-95737.75</v>
      </c>
      <c r="M71" s="88">
        <f t="shared" si="1"/>
        <v>-0.10732917416095794</v>
      </c>
      <c r="P71" s="287"/>
    </row>
    <row r="72" spans="1:16" s="89" customFormat="1" ht="27" customHeight="1" x14ac:dyDescent="0.25">
      <c r="A72" s="84"/>
      <c r="B72" s="99"/>
      <c r="C72" s="145"/>
      <c r="D72" s="142" t="s">
        <v>11</v>
      </c>
      <c r="E72" s="104" t="s">
        <v>221</v>
      </c>
      <c r="F72" s="104"/>
      <c r="G72" s="143"/>
      <c r="H72" s="291"/>
      <c r="I72" s="291">
        <f>SUM(I73:I74)</f>
        <v>0</v>
      </c>
      <c r="J72" s="264">
        <f>SUM(J73:J74)</f>
        <v>1253884.57</v>
      </c>
      <c r="K72" s="264">
        <v>624529.69000000006</v>
      </c>
      <c r="L72" s="92">
        <f>J72-K72</f>
        <v>629354.88</v>
      </c>
      <c r="M72" s="88">
        <f t="shared" ref="M72:M99" si="3">IF(L72=0,"-    ",L72/J72)</f>
        <v>0.50192409656975046</v>
      </c>
      <c r="P72" s="287"/>
    </row>
    <row r="73" spans="1:16" s="89" customFormat="1" ht="27" customHeight="1" x14ac:dyDescent="0.25">
      <c r="A73" s="84"/>
      <c r="B73" s="99"/>
      <c r="C73" s="145"/>
      <c r="D73" s="142"/>
      <c r="E73" s="105" t="s">
        <v>17</v>
      </c>
      <c r="F73" s="105" t="s">
        <v>175</v>
      </c>
      <c r="G73" s="143"/>
      <c r="H73" s="291">
        <v>1238931.83</v>
      </c>
      <c r="I73" s="292"/>
      <c r="J73" s="278">
        <f>H73+I73</f>
        <v>1238931.83</v>
      </c>
      <c r="K73" s="278">
        <v>614672.53</v>
      </c>
      <c r="L73" s="92">
        <f>J73-K73</f>
        <v>624259.30000000005</v>
      </c>
      <c r="M73" s="93">
        <f t="shared" si="3"/>
        <v>0.50386896589782504</v>
      </c>
      <c r="P73" s="287"/>
    </row>
    <row r="74" spans="1:16" s="89" customFormat="1" ht="27" customHeight="1" x14ac:dyDescent="0.25">
      <c r="A74" s="84"/>
      <c r="B74" s="99"/>
      <c r="C74" s="145"/>
      <c r="D74" s="142"/>
      <c r="E74" s="105" t="s">
        <v>18</v>
      </c>
      <c r="F74" s="105" t="s">
        <v>176</v>
      </c>
      <c r="G74" s="143"/>
      <c r="H74" s="291">
        <v>14952.74</v>
      </c>
      <c r="I74" s="292"/>
      <c r="J74" s="278">
        <f>H74+I74</f>
        <v>14952.74</v>
      </c>
      <c r="K74" s="278">
        <v>9857.16</v>
      </c>
      <c r="L74" s="92">
        <f>J74-K74</f>
        <v>5095.58</v>
      </c>
      <c r="M74" s="93">
        <f t="shared" si="3"/>
        <v>0.34077901441474939</v>
      </c>
      <c r="P74" s="287"/>
    </row>
    <row r="75" spans="1:16" s="89" customFormat="1" ht="27" customHeight="1" x14ac:dyDescent="0.25">
      <c r="A75" s="84"/>
      <c r="B75" s="187"/>
      <c r="C75" s="145"/>
      <c r="D75" s="191" t="s">
        <v>12</v>
      </c>
      <c r="E75" s="344" t="s">
        <v>212</v>
      </c>
      <c r="F75" s="344"/>
      <c r="G75" s="345"/>
      <c r="H75" s="291"/>
      <c r="I75" s="292"/>
      <c r="J75" s="278">
        <f>+H75+I75</f>
        <v>0</v>
      </c>
      <c r="K75" s="278">
        <v>0</v>
      </c>
      <c r="L75" s="92">
        <f>J75-K75</f>
        <v>0</v>
      </c>
      <c r="M75" s="93" t="str">
        <f t="shared" si="3"/>
        <v xml:space="preserve">-    </v>
      </c>
      <c r="P75" s="287"/>
    </row>
    <row r="76" spans="1:16" s="89" customFormat="1" ht="27" customHeight="1" x14ac:dyDescent="0.25">
      <c r="A76" s="180"/>
      <c r="B76" s="187"/>
      <c r="C76" s="145"/>
      <c r="D76" s="191" t="s">
        <v>22</v>
      </c>
      <c r="E76" s="104" t="s">
        <v>80</v>
      </c>
      <c r="F76" s="142"/>
      <c r="G76" s="143"/>
      <c r="H76" s="291">
        <v>51665.56</v>
      </c>
      <c r="I76" s="291"/>
      <c r="J76" s="278">
        <f>H76+I76</f>
        <v>51665.56</v>
      </c>
      <c r="K76" s="278">
        <v>201665.56</v>
      </c>
      <c r="L76" s="92">
        <f>J76-K76</f>
        <v>-150000</v>
      </c>
      <c r="M76" s="88">
        <f t="shared" si="3"/>
        <v>-2.9032879930073343</v>
      </c>
      <c r="P76" s="287"/>
    </row>
    <row r="77" spans="1:16" s="89" customFormat="1" ht="27" customHeight="1" x14ac:dyDescent="0.25">
      <c r="A77" s="180"/>
      <c r="B77" s="187"/>
      <c r="C77" s="145"/>
      <c r="D77" s="191" t="s">
        <v>24</v>
      </c>
      <c r="E77" s="104" t="s">
        <v>222</v>
      </c>
      <c r="F77" s="142"/>
      <c r="G77" s="143"/>
      <c r="H77" s="291">
        <v>46005245.979999997</v>
      </c>
      <c r="I77" s="293"/>
      <c r="J77" s="278">
        <f>+H77+I77</f>
        <v>46005245.979999997</v>
      </c>
      <c r="K77" s="278">
        <v>43705566.969999999</v>
      </c>
      <c r="L77" s="92">
        <f t="shared" ref="L77:L100" si="4">J77-K77</f>
        <v>2299679.0099999979</v>
      </c>
      <c r="M77" s="93">
        <f t="shared" si="3"/>
        <v>4.9987321250270993E-2</v>
      </c>
      <c r="P77" s="287"/>
    </row>
    <row r="78" spans="1:16" s="98" customFormat="1" ht="27" customHeight="1" x14ac:dyDescent="0.25">
      <c r="A78" s="95"/>
      <c r="B78" s="85" t="s">
        <v>26</v>
      </c>
      <c r="C78" s="106" t="s">
        <v>181</v>
      </c>
      <c r="D78" s="106"/>
      <c r="E78" s="106"/>
      <c r="F78" s="106"/>
      <c r="G78" s="106"/>
      <c r="H78" s="294"/>
      <c r="I78" s="294"/>
      <c r="J78" s="276">
        <f>SUM(J79:J80)</f>
        <v>10000</v>
      </c>
      <c r="K78" s="276">
        <v>10000</v>
      </c>
      <c r="L78" s="97">
        <f t="shared" si="4"/>
        <v>0</v>
      </c>
      <c r="M78" s="94" t="str">
        <f t="shared" si="3"/>
        <v xml:space="preserve">-    </v>
      </c>
      <c r="P78" s="287"/>
    </row>
    <row r="79" spans="1:16" s="89" customFormat="1" ht="27" customHeight="1" x14ac:dyDescent="0.25">
      <c r="A79" s="84"/>
      <c r="B79" s="99"/>
      <c r="C79" s="145"/>
      <c r="D79" s="142" t="s">
        <v>7</v>
      </c>
      <c r="E79" s="104" t="s">
        <v>63</v>
      </c>
      <c r="F79" s="104"/>
      <c r="G79" s="104"/>
      <c r="H79" s="291"/>
      <c r="I79" s="291"/>
      <c r="J79" s="264">
        <f>+H79+I79</f>
        <v>0</v>
      </c>
      <c r="K79" s="264">
        <v>0</v>
      </c>
      <c r="L79" s="87">
        <f t="shared" si="4"/>
        <v>0</v>
      </c>
      <c r="M79" s="88" t="str">
        <f t="shared" si="3"/>
        <v xml:space="preserve">-    </v>
      </c>
      <c r="P79" s="287"/>
    </row>
    <row r="80" spans="1:16" s="89" customFormat="1" ht="27" customHeight="1" x14ac:dyDescent="0.25">
      <c r="A80" s="84"/>
      <c r="B80" s="99"/>
      <c r="C80" s="145"/>
      <c r="D80" s="142" t="s">
        <v>9</v>
      </c>
      <c r="E80" s="104" t="s">
        <v>210</v>
      </c>
      <c r="F80" s="104"/>
      <c r="G80" s="104"/>
      <c r="H80" s="293"/>
      <c r="I80" s="293">
        <v>10000</v>
      </c>
      <c r="J80" s="264">
        <f>+H80+I80</f>
        <v>10000</v>
      </c>
      <c r="K80" s="264">
        <v>10000</v>
      </c>
      <c r="L80" s="87">
        <f t="shared" si="4"/>
        <v>0</v>
      </c>
      <c r="M80" s="88" t="str">
        <f t="shared" si="3"/>
        <v xml:space="preserve">-    </v>
      </c>
      <c r="P80" s="287"/>
    </row>
    <row r="81" spans="1:16" s="98" customFormat="1" ht="27" customHeight="1" x14ac:dyDescent="0.25">
      <c r="A81" s="95"/>
      <c r="B81" s="85" t="s">
        <v>30</v>
      </c>
      <c r="C81" s="106" t="s">
        <v>31</v>
      </c>
      <c r="D81" s="106"/>
      <c r="E81" s="106"/>
      <c r="F81" s="106"/>
      <c r="G81" s="106"/>
      <c r="H81" s="262"/>
      <c r="I81" s="262"/>
      <c r="J81" s="276">
        <f>SUM(J82:J85)</f>
        <v>177620473.65000001</v>
      </c>
      <c r="K81" s="276">
        <v>212046700.43000001</v>
      </c>
      <c r="L81" s="97">
        <f t="shared" si="4"/>
        <v>-34426226.780000001</v>
      </c>
      <c r="M81" s="94">
        <f t="shared" si="3"/>
        <v>-0.19381902363258335</v>
      </c>
      <c r="P81" s="287"/>
    </row>
    <row r="82" spans="1:16" s="89" customFormat="1" ht="27" customHeight="1" x14ac:dyDescent="0.25">
      <c r="A82" s="84"/>
      <c r="B82" s="99"/>
      <c r="C82" s="145"/>
      <c r="D82" s="142" t="s">
        <v>7</v>
      </c>
      <c r="E82" s="104" t="s">
        <v>32</v>
      </c>
      <c r="F82" s="104"/>
      <c r="G82" s="104"/>
      <c r="H82" s="264"/>
      <c r="I82" s="90">
        <v>234655.74</v>
      </c>
      <c r="J82" s="264">
        <f>H82+I82</f>
        <v>234655.74</v>
      </c>
      <c r="K82" s="264">
        <v>236135.78</v>
      </c>
      <c r="L82" s="87">
        <f t="shared" si="4"/>
        <v>-1480.0400000000081</v>
      </c>
      <c r="M82" s="88">
        <f t="shared" si="3"/>
        <v>-6.3072823191966587E-3</v>
      </c>
      <c r="P82" s="287"/>
    </row>
    <row r="83" spans="1:16" s="89" customFormat="1" ht="27" customHeight="1" x14ac:dyDescent="0.25">
      <c r="A83" s="84"/>
      <c r="B83" s="99"/>
      <c r="C83" s="145"/>
      <c r="D83" s="142" t="s">
        <v>9</v>
      </c>
      <c r="E83" s="104" t="s">
        <v>33</v>
      </c>
      <c r="F83" s="104"/>
      <c r="G83" s="104"/>
      <c r="H83" s="264"/>
      <c r="I83" s="90">
        <v>177201522.34</v>
      </c>
      <c r="J83" s="264">
        <f>H83+I83</f>
        <v>177201522.34</v>
      </c>
      <c r="K83" s="264">
        <v>211763404.33000001</v>
      </c>
      <c r="L83" s="87">
        <f t="shared" si="4"/>
        <v>-34561881.99000001</v>
      </c>
      <c r="M83" s="88">
        <f t="shared" si="3"/>
        <v>-0.19504280512717861</v>
      </c>
      <c r="P83" s="287"/>
    </row>
    <row r="84" spans="1:16" s="89" customFormat="1" ht="27" customHeight="1" x14ac:dyDescent="0.25">
      <c r="A84" s="84"/>
      <c r="B84" s="99"/>
      <c r="C84" s="145"/>
      <c r="D84" s="142" t="s">
        <v>10</v>
      </c>
      <c r="E84" s="104" t="s">
        <v>223</v>
      </c>
      <c r="F84" s="104"/>
      <c r="G84" s="104"/>
      <c r="H84" s="264"/>
      <c r="I84" s="90"/>
      <c r="J84" s="264">
        <f>H84+I84</f>
        <v>0</v>
      </c>
      <c r="K84" s="264">
        <v>0</v>
      </c>
      <c r="L84" s="87">
        <f t="shared" si="4"/>
        <v>0</v>
      </c>
      <c r="M84" s="88" t="str">
        <f t="shared" si="3"/>
        <v xml:space="preserve">-    </v>
      </c>
      <c r="P84" s="287"/>
    </row>
    <row r="85" spans="1:16" s="16" customFormat="1" ht="27" customHeight="1" x14ac:dyDescent="0.25">
      <c r="A85" s="40"/>
      <c r="B85" s="13"/>
      <c r="C85" s="145"/>
      <c r="D85" s="191" t="s">
        <v>11</v>
      </c>
      <c r="E85" s="100" t="s">
        <v>64</v>
      </c>
      <c r="F85" s="139"/>
      <c r="G85" s="100"/>
      <c r="H85" s="265"/>
      <c r="I85" s="263">
        <v>184295.57</v>
      </c>
      <c r="J85" s="264">
        <f>H85+I85</f>
        <v>184295.57</v>
      </c>
      <c r="K85" s="264">
        <v>47160.32</v>
      </c>
      <c r="L85" s="87">
        <f t="shared" si="4"/>
        <v>137135.25</v>
      </c>
      <c r="M85" s="39">
        <f t="shared" si="3"/>
        <v>0.7441049722464842</v>
      </c>
      <c r="P85" s="287"/>
    </row>
    <row r="86" spans="1:16" s="8" customFormat="1" ht="27" customHeight="1" x14ac:dyDescent="0.25">
      <c r="A86" s="42"/>
      <c r="B86" s="26" t="s">
        <v>154</v>
      </c>
      <c r="C86" s="146"/>
      <c r="D86" s="146"/>
      <c r="E86" s="146"/>
      <c r="F86" s="146"/>
      <c r="G86" s="146"/>
      <c r="H86" s="231"/>
      <c r="I86" s="222"/>
      <c r="J86" s="283">
        <f>J40+J46+J78+J81</f>
        <v>455559198.21000004</v>
      </c>
      <c r="K86" s="283">
        <f>K40+K46+K78+K81</f>
        <v>490916432.78999996</v>
      </c>
      <c r="L86" s="25">
        <f t="shared" si="4"/>
        <v>-35357234.579999924</v>
      </c>
      <c r="M86" s="41">
        <f t="shared" si="3"/>
        <v>-7.7612821163367721E-2</v>
      </c>
      <c r="P86" s="287"/>
    </row>
    <row r="87" spans="1:16" s="16" customFormat="1" ht="9" customHeight="1" x14ac:dyDescent="0.25">
      <c r="A87" s="40"/>
      <c r="B87" s="13"/>
      <c r="C87" s="100"/>
      <c r="D87" s="100"/>
      <c r="E87" s="100"/>
      <c r="F87" s="100"/>
      <c r="G87" s="100"/>
      <c r="H87" s="232"/>
      <c r="I87" s="223"/>
      <c r="J87" s="392"/>
      <c r="K87" s="392"/>
      <c r="L87" s="15"/>
      <c r="M87" s="39"/>
      <c r="P87" s="287"/>
    </row>
    <row r="88" spans="1:16" s="8" customFormat="1" ht="27" customHeight="1" x14ac:dyDescent="0.25">
      <c r="A88" s="36" t="s">
        <v>34</v>
      </c>
      <c r="B88" s="17" t="s">
        <v>95</v>
      </c>
      <c r="C88" s="152"/>
      <c r="D88" s="152"/>
      <c r="E88" s="152"/>
      <c r="F88" s="152"/>
      <c r="G88" s="152"/>
      <c r="H88" s="233"/>
      <c r="I88" s="224"/>
      <c r="J88" s="393"/>
      <c r="K88" s="393"/>
      <c r="L88" s="11"/>
      <c r="M88" s="37"/>
      <c r="P88" s="287"/>
    </row>
    <row r="89" spans="1:16" s="8" customFormat="1" ht="27" customHeight="1" x14ac:dyDescent="0.25">
      <c r="A89" s="36"/>
      <c r="B89" s="9" t="s">
        <v>5</v>
      </c>
      <c r="C89" s="102" t="s">
        <v>65</v>
      </c>
      <c r="D89" s="102"/>
      <c r="E89" s="102"/>
      <c r="F89" s="102"/>
      <c r="G89" s="102"/>
      <c r="H89" s="233"/>
      <c r="I89" s="224"/>
      <c r="J89" s="393"/>
      <c r="K89" s="393"/>
      <c r="L89" s="11">
        <f t="shared" si="4"/>
        <v>0</v>
      </c>
      <c r="M89" s="37" t="str">
        <f>IF(L89&lt;=0,"-    ",L89/J89)</f>
        <v xml:space="preserve">-    </v>
      </c>
      <c r="P89" s="287"/>
    </row>
    <row r="90" spans="1:16" s="8" customFormat="1" ht="27" customHeight="1" x14ac:dyDescent="0.25">
      <c r="A90" s="36"/>
      <c r="B90" s="9" t="s">
        <v>13</v>
      </c>
      <c r="C90" s="102" t="s">
        <v>99</v>
      </c>
      <c r="D90" s="102"/>
      <c r="E90" s="102"/>
      <c r="F90" s="102"/>
      <c r="G90" s="102"/>
      <c r="H90" s="233"/>
      <c r="I90" s="224"/>
      <c r="J90" s="393"/>
      <c r="K90" s="393"/>
      <c r="L90" s="11">
        <f t="shared" si="4"/>
        <v>0</v>
      </c>
      <c r="M90" s="37" t="str">
        <f>IF(L90&lt;=0,"-    ",L90/J90)</f>
        <v xml:space="preserve">-    </v>
      </c>
      <c r="P90" s="287"/>
    </row>
    <row r="91" spans="1:16" s="8" customFormat="1" ht="27" customHeight="1" x14ac:dyDescent="0.25">
      <c r="A91" s="42"/>
      <c r="B91" s="26" t="s">
        <v>153</v>
      </c>
      <c r="C91" s="146"/>
      <c r="D91" s="146"/>
      <c r="E91" s="146"/>
      <c r="F91" s="146"/>
      <c r="G91" s="146"/>
      <c r="H91" s="231"/>
      <c r="I91" s="222"/>
      <c r="J91" s="283">
        <f>SUM(J89:J90)</f>
        <v>0</v>
      </c>
      <c r="K91" s="283">
        <v>0</v>
      </c>
      <c r="L91" s="25">
        <f t="shared" si="4"/>
        <v>0</v>
      </c>
      <c r="M91" s="41" t="str">
        <f>IF(L91&lt;=0,"-    ",L91/J91)</f>
        <v xml:space="preserve">-    </v>
      </c>
      <c r="P91" s="287"/>
    </row>
    <row r="92" spans="1:16" s="16" customFormat="1" ht="9" customHeight="1" thickBot="1" x14ac:dyDescent="0.3">
      <c r="A92" s="40"/>
      <c r="B92" s="13"/>
      <c r="C92" s="100"/>
      <c r="D92" s="100"/>
      <c r="E92" s="100"/>
      <c r="F92" s="100"/>
      <c r="G92" s="100"/>
      <c r="H92" s="232"/>
      <c r="I92" s="223"/>
      <c r="J92" s="392"/>
      <c r="K92" s="392"/>
      <c r="L92" s="15">
        <f t="shared" si="4"/>
        <v>0</v>
      </c>
      <c r="M92" s="39" t="str">
        <f t="shared" si="3"/>
        <v xml:space="preserve">-    </v>
      </c>
      <c r="P92" s="287"/>
    </row>
    <row r="93" spans="1:16" s="16" customFormat="1" ht="27" customHeight="1" thickTop="1" thickBot="1" x14ac:dyDescent="0.3">
      <c r="A93" s="43" t="s">
        <v>73</v>
      </c>
      <c r="B93" s="28"/>
      <c r="C93" s="154"/>
      <c r="D93" s="155"/>
      <c r="E93" s="155"/>
      <c r="F93" s="155"/>
      <c r="G93" s="154"/>
      <c r="H93" s="236"/>
      <c r="I93" s="225"/>
      <c r="J93" s="284">
        <f>J37+J86+J91</f>
        <v>567807983.47000003</v>
      </c>
      <c r="K93" s="284">
        <f>K37+K86+K91</f>
        <v>598171866.75</v>
      </c>
      <c r="L93" s="30">
        <f t="shared" si="4"/>
        <v>-30363883.279999971</v>
      </c>
      <c r="M93" s="44">
        <f t="shared" si="3"/>
        <v>-5.3475618807681383E-2</v>
      </c>
      <c r="O93" s="270"/>
      <c r="P93" s="287"/>
    </row>
    <row r="94" spans="1:16" s="16" customFormat="1" ht="9" customHeight="1" thickTop="1" x14ac:dyDescent="0.25">
      <c r="A94" s="80"/>
      <c r="B94" s="81"/>
      <c r="C94" s="159"/>
      <c r="D94" s="159"/>
      <c r="E94" s="159"/>
      <c r="F94" s="159"/>
      <c r="G94" s="159"/>
      <c r="H94" s="237"/>
      <c r="I94" s="226"/>
      <c r="J94" s="394"/>
      <c r="K94" s="394"/>
      <c r="L94" s="82"/>
      <c r="M94" s="83"/>
      <c r="P94" s="287"/>
    </row>
    <row r="95" spans="1:16" s="16" customFormat="1" ht="27" customHeight="1" x14ac:dyDescent="0.25">
      <c r="A95" s="36" t="s">
        <v>35</v>
      </c>
      <c r="B95" s="17" t="s">
        <v>36</v>
      </c>
      <c r="C95" s="152"/>
      <c r="D95" s="156"/>
      <c r="E95" s="156"/>
      <c r="F95" s="156"/>
      <c r="G95" s="141"/>
      <c r="H95" s="233"/>
      <c r="I95" s="224"/>
      <c r="J95" s="393"/>
      <c r="K95" s="393"/>
      <c r="L95" s="15"/>
      <c r="M95" s="39"/>
      <c r="P95" s="287"/>
    </row>
    <row r="96" spans="1:16" s="16" customFormat="1" ht="27" customHeight="1" x14ac:dyDescent="0.25">
      <c r="A96" s="40"/>
      <c r="B96" s="9" t="s">
        <v>7</v>
      </c>
      <c r="C96" s="148" t="s">
        <v>71</v>
      </c>
      <c r="D96" s="152"/>
      <c r="E96" s="156"/>
      <c r="F96" s="156"/>
      <c r="G96" s="141"/>
      <c r="H96" s="232"/>
      <c r="I96" s="223"/>
      <c r="J96" s="392"/>
      <c r="K96" s="392"/>
      <c r="L96" s="15">
        <f t="shared" si="4"/>
        <v>0</v>
      </c>
      <c r="M96" s="39" t="str">
        <f>IF(L96&lt;=0,"-    ",L96/J96)</f>
        <v xml:space="preserve">-    </v>
      </c>
      <c r="P96" s="287"/>
    </row>
    <row r="97" spans="1:16" s="16" customFormat="1" ht="27" customHeight="1" x14ac:dyDescent="0.25">
      <c r="A97" s="40"/>
      <c r="B97" s="9" t="s">
        <v>9</v>
      </c>
      <c r="C97" s="148" t="s">
        <v>37</v>
      </c>
      <c r="D97" s="152"/>
      <c r="E97" s="156"/>
      <c r="F97" s="156"/>
      <c r="G97" s="141"/>
      <c r="H97" s="232"/>
      <c r="I97" s="223"/>
      <c r="J97" s="392"/>
      <c r="K97" s="392"/>
      <c r="L97" s="15">
        <f t="shared" si="4"/>
        <v>0</v>
      </c>
      <c r="M97" s="39" t="str">
        <f>IF(L97&lt;=0,"-    ",L97/J97)</f>
        <v xml:space="preserve">-    </v>
      </c>
      <c r="P97" s="287"/>
    </row>
    <row r="98" spans="1:16" s="16" customFormat="1" ht="27" customHeight="1" x14ac:dyDescent="0.25">
      <c r="A98" s="40"/>
      <c r="B98" s="9" t="s">
        <v>10</v>
      </c>
      <c r="C98" s="148" t="s">
        <v>182</v>
      </c>
      <c r="D98" s="152"/>
      <c r="E98" s="156"/>
      <c r="F98" s="156"/>
      <c r="G98" s="141"/>
      <c r="H98" s="232"/>
      <c r="I98" s="223"/>
      <c r="J98" s="392"/>
      <c r="K98" s="392"/>
      <c r="L98" s="15">
        <f t="shared" si="4"/>
        <v>0</v>
      </c>
      <c r="M98" s="39" t="str">
        <f t="shared" si="3"/>
        <v xml:space="preserve">-    </v>
      </c>
      <c r="P98" s="287"/>
    </row>
    <row r="99" spans="1:16" s="16" customFormat="1" ht="27" customHeight="1" x14ac:dyDescent="0.25">
      <c r="A99" s="40"/>
      <c r="B99" s="9" t="s">
        <v>11</v>
      </c>
      <c r="C99" s="148" t="s">
        <v>72</v>
      </c>
      <c r="D99" s="152"/>
      <c r="E99" s="156"/>
      <c r="F99" s="156"/>
      <c r="G99" s="141"/>
      <c r="H99" s="232"/>
      <c r="I99" s="223"/>
      <c r="J99" s="392"/>
      <c r="K99" s="392"/>
      <c r="L99" s="15">
        <f t="shared" si="4"/>
        <v>0</v>
      </c>
      <c r="M99" s="39" t="str">
        <f t="shared" si="3"/>
        <v xml:space="preserve">-    </v>
      </c>
      <c r="P99" s="287"/>
    </row>
    <row r="100" spans="1:16" s="8" customFormat="1" ht="27" customHeight="1" thickBot="1" x14ac:dyDescent="0.3">
      <c r="A100" s="45"/>
      <c r="B100" s="196" t="s">
        <v>152</v>
      </c>
      <c r="C100" s="157"/>
      <c r="D100" s="157"/>
      <c r="E100" s="157"/>
      <c r="F100" s="157"/>
      <c r="G100" s="157"/>
      <c r="H100" s="238"/>
      <c r="I100" s="227"/>
      <c r="J100" s="46">
        <f>SUM(J96:J99)</f>
        <v>0</v>
      </c>
      <c r="K100" s="46">
        <v>0</v>
      </c>
      <c r="L100" s="47">
        <f t="shared" si="4"/>
        <v>0</v>
      </c>
      <c r="M100" s="48" t="str">
        <f>IF(L100&lt;=0,"-    ",L100/J100)</f>
        <v xml:space="preserve">-    </v>
      </c>
      <c r="P100" s="287"/>
    </row>
    <row r="101" spans="1:16" x14ac:dyDescent="0.25">
      <c r="A101" s="22"/>
      <c r="B101" s="363"/>
      <c r="C101" s="364"/>
      <c r="D101" s="364"/>
      <c r="E101" s="364"/>
      <c r="F101" s="364"/>
      <c r="G101" s="160"/>
      <c r="H101" s="160"/>
      <c r="I101" s="160"/>
      <c r="J101" s="160"/>
      <c r="K101" s="24"/>
    </row>
    <row r="102" spans="1:16" x14ac:dyDescent="0.25">
      <c r="A102" s="22"/>
      <c r="B102" s="363"/>
      <c r="C102" s="364"/>
      <c r="D102" s="364"/>
      <c r="E102" s="364"/>
      <c r="F102" s="364"/>
      <c r="G102" s="160"/>
      <c r="H102" s="160"/>
      <c r="I102" s="160"/>
      <c r="J102" s="160"/>
      <c r="K102" s="24"/>
    </row>
    <row r="103" spans="1:16" x14ac:dyDescent="0.25">
      <c r="A103" s="22"/>
      <c r="B103" s="363"/>
      <c r="C103" s="364"/>
      <c r="D103" s="364"/>
      <c r="E103" s="364"/>
      <c r="F103" s="364"/>
      <c r="G103" s="160"/>
      <c r="H103" s="160"/>
      <c r="I103" s="160"/>
      <c r="J103" s="160"/>
      <c r="K103" s="24"/>
    </row>
    <row r="104" spans="1:16" x14ac:dyDescent="0.25">
      <c r="A104" s="22"/>
      <c r="B104" s="363"/>
      <c r="C104" s="364"/>
      <c r="D104" s="364"/>
      <c r="E104" s="364"/>
      <c r="F104" s="364"/>
      <c r="G104" s="160"/>
      <c r="H104" s="160"/>
      <c r="I104" s="160"/>
      <c r="J104" s="160"/>
      <c r="K104" s="24"/>
    </row>
    <row r="105" spans="1:16" x14ac:dyDescent="0.25">
      <c r="A105" s="22"/>
      <c r="B105" s="363"/>
      <c r="C105" s="364"/>
      <c r="D105" s="364"/>
      <c r="E105" s="364"/>
      <c r="F105" s="364"/>
      <c r="G105" s="160"/>
      <c r="H105" s="160"/>
      <c r="I105" s="160"/>
      <c r="J105" s="160"/>
      <c r="K105" s="24"/>
    </row>
    <row r="106" spans="1:16" x14ac:dyDescent="0.25">
      <c r="A106" s="22"/>
      <c r="B106" s="363"/>
      <c r="C106" s="364"/>
      <c r="D106" s="364"/>
      <c r="E106" s="364"/>
      <c r="F106" s="364"/>
      <c r="G106" s="160"/>
      <c r="H106" s="160"/>
      <c r="I106" s="160"/>
      <c r="J106" s="160"/>
      <c r="K106" s="24"/>
    </row>
    <row r="107" spans="1:16" x14ac:dyDescent="0.25">
      <c r="A107" s="22"/>
      <c r="B107" s="363"/>
      <c r="C107" s="364"/>
      <c r="D107" s="364"/>
      <c r="E107" s="364"/>
      <c r="F107" s="364"/>
      <c r="G107" s="160"/>
      <c r="H107" s="160"/>
      <c r="I107" s="160"/>
      <c r="J107" s="160"/>
      <c r="K107" s="24"/>
    </row>
    <row r="108" spans="1:16" x14ac:dyDescent="0.25">
      <c r="A108" s="22"/>
      <c r="B108" s="363"/>
      <c r="C108" s="364"/>
      <c r="D108" s="364"/>
      <c r="E108" s="364"/>
      <c r="F108" s="364"/>
      <c r="G108" s="160"/>
      <c r="H108" s="160"/>
      <c r="I108" s="160"/>
      <c r="J108" s="160"/>
      <c r="K108" s="24"/>
    </row>
    <row r="109" spans="1:16" x14ac:dyDescent="0.25">
      <c r="A109" s="22"/>
      <c r="B109" s="363"/>
      <c r="C109" s="364"/>
      <c r="D109" s="364"/>
      <c r="E109" s="364"/>
      <c r="F109" s="364"/>
      <c r="G109" s="160"/>
      <c r="H109" s="160"/>
      <c r="I109" s="160"/>
      <c r="J109" s="160"/>
      <c r="K109" s="24"/>
    </row>
    <row r="110" spans="1:16" x14ac:dyDescent="0.25">
      <c r="A110" s="22"/>
      <c r="B110" s="22"/>
      <c r="C110" s="156"/>
      <c r="D110" s="156"/>
      <c r="E110" s="156"/>
      <c r="F110" s="156"/>
      <c r="G110" s="160"/>
      <c r="H110" s="160"/>
      <c r="I110" s="160"/>
      <c r="J110" s="160"/>
      <c r="K110" s="24"/>
    </row>
    <row r="111" spans="1:16" x14ac:dyDescent="0.25">
      <c r="A111" s="22"/>
      <c r="B111" s="22"/>
      <c r="C111" s="156"/>
      <c r="D111" s="156"/>
      <c r="E111" s="156"/>
      <c r="F111" s="156"/>
      <c r="G111" s="160"/>
      <c r="H111" s="160"/>
      <c r="I111" s="160"/>
      <c r="J111" s="160"/>
    </row>
    <row r="112" spans="1:16" x14ac:dyDescent="0.25">
      <c r="A112" s="22"/>
      <c r="B112" s="22"/>
      <c r="C112" s="156"/>
      <c r="D112" s="156"/>
      <c r="E112" s="156"/>
      <c r="F112" s="156"/>
      <c r="G112" s="160"/>
      <c r="H112" s="160"/>
      <c r="I112" s="160"/>
      <c r="J112" s="160"/>
    </row>
    <row r="113" spans="1:13" x14ac:dyDescent="0.25">
      <c r="A113" s="22"/>
      <c r="B113" s="22"/>
      <c r="C113" s="156"/>
      <c r="D113" s="156"/>
      <c r="E113" s="156"/>
      <c r="F113" s="156"/>
      <c r="G113" s="160"/>
      <c r="H113" s="160"/>
      <c r="I113" s="160"/>
      <c r="J113" s="160"/>
    </row>
    <row r="114" spans="1:13" x14ac:dyDescent="0.25">
      <c r="A114" s="22"/>
      <c r="B114" s="22"/>
      <c r="C114" s="156"/>
      <c r="D114" s="156"/>
      <c r="E114" s="156"/>
      <c r="F114" s="156"/>
      <c r="G114" s="160"/>
      <c r="H114" s="160"/>
      <c r="I114" s="160"/>
      <c r="J114" s="160"/>
    </row>
    <row r="115" spans="1:13" x14ac:dyDescent="0.25">
      <c r="A115" s="22"/>
      <c r="B115" s="22"/>
      <c r="C115" s="156"/>
      <c r="D115" s="156"/>
      <c r="E115" s="156"/>
      <c r="F115" s="156"/>
      <c r="G115" s="160"/>
      <c r="H115" s="160"/>
      <c r="I115" s="160"/>
      <c r="J115" s="160"/>
    </row>
    <row r="116" spans="1:13" x14ac:dyDescent="0.25">
      <c r="A116" s="22"/>
      <c r="B116" s="22"/>
      <c r="C116" s="156"/>
      <c r="D116" s="156"/>
      <c r="E116" s="156"/>
      <c r="F116" s="156"/>
      <c r="G116" s="160"/>
      <c r="H116" s="160"/>
      <c r="I116" s="160"/>
      <c r="J116" s="160"/>
    </row>
    <row r="117" spans="1:13" x14ac:dyDescent="0.25">
      <c r="A117" s="22"/>
      <c r="B117" s="22"/>
      <c r="C117" s="156"/>
      <c r="D117" s="156"/>
      <c r="E117" s="156"/>
      <c r="F117" s="156"/>
      <c r="G117" s="160"/>
      <c r="H117" s="160"/>
      <c r="I117" s="160"/>
      <c r="J117" s="160"/>
    </row>
    <row r="118" spans="1:13" x14ac:dyDescent="0.25">
      <c r="A118" s="22"/>
      <c r="B118" s="22"/>
      <c r="C118" s="156"/>
      <c r="D118" s="156"/>
      <c r="E118" s="156"/>
      <c r="F118" s="156"/>
      <c r="G118" s="160"/>
      <c r="H118" s="160"/>
      <c r="I118" s="160"/>
      <c r="J118" s="160"/>
    </row>
    <row r="119" spans="1:13" x14ac:dyDescent="0.25">
      <c r="A119" s="22"/>
      <c r="B119" s="22"/>
      <c r="C119" s="156"/>
      <c r="D119" s="156"/>
      <c r="E119" s="156"/>
      <c r="F119" s="156"/>
      <c r="G119" s="160"/>
      <c r="H119" s="160"/>
      <c r="I119" s="160"/>
      <c r="J119" s="160"/>
    </row>
    <row r="120" spans="1:13" x14ac:dyDescent="0.25">
      <c r="A120" s="22"/>
      <c r="B120" s="22"/>
      <c r="C120" s="156"/>
      <c r="D120" s="156"/>
      <c r="E120" s="156"/>
      <c r="F120" s="156"/>
      <c r="G120" s="160"/>
      <c r="H120" s="160"/>
      <c r="I120" s="160"/>
      <c r="J120" s="160"/>
    </row>
    <row r="121" spans="1:13" x14ac:dyDescent="0.25">
      <c r="A121" s="22"/>
      <c r="B121" s="22"/>
      <c r="C121" s="156"/>
      <c r="D121" s="156"/>
      <c r="E121" s="156"/>
      <c r="F121" s="156"/>
      <c r="G121" s="160"/>
      <c r="H121" s="160"/>
      <c r="I121" s="160"/>
      <c r="J121" s="160"/>
    </row>
    <row r="122" spans="1:13" x14ac:dyDescent="0.25">
      <c r="A122" s="22"/>
      <c r="B122" s="22"/>
      <c r="C122" s="156"/>
      <c r="D122" s="156"/>
      <c r="E122" s="156"/>
      <c r="F122" s="156"/>
      <c r="G122" s="160"/>
      <c r="H122" s="160"/>
      <c r="I122" s="160"/>
      <c r="J122" s="160"/>
    </row>
    <row r="123" spans="1:13" x14ac:dyDescent="0.25">
      <c r="A123" s="22"/>
      <c r="B123" s="22"/>
      <c r="C123" s="156"/>
      <c r="D123" s="156"/>
      <c r="E123" s="156"/>
      <c r="F123" s="156"/>
      <c r="G123" s="160"/>
      <c r="H123" s="160"/>
      <c r="I123" s="160"/>
      <c r="J123" s="160"/>
    </row>
    <row r="124" spans="1:13" x14ac:dyDescent="0.25">
      <c r="A124" s="22"/>
      <c r="B124" s="22"/>
      <c r="C124" s="156"/>
      <c r="D124" s="156"/>
      <c r="E124" s="156"/>
      <c r="F124" s="156"/>
      <c r="G124" s="160"/>
      <c r="H124" s="160"/>
      <c r="I124" s="160"/>
      <c r="J124" s="160"/>
    </row>
    <row r="125" spans="1:13" s="23" customFormat="1" x14ac:dyDescent="0.25">
      <c r="A125" s="22"/>
      <c r="B125" s="22"/>
      <c r="C125" s="156"/>
      <c r="D125" s="156"/>
      <c r="E125" s="156"/>
      <c r="F125" s="156"/>
      <c r="G125" s="160"/>
      <c r="H125" s="160"/>
      <c r="I125" s="160"/>
      <c r="J125" s="160"/>
      <c r="K125" s="3"/>
      <c r="L125" s="3"/>
      <c r="M125" s="3"/>
    </row>
    <row r="126" spans="1:13" s="23" customFormat="1" x14ac:dyDescent="0.25">
      <c r="A126" s="22"/>
      <c r="B126" s="22"/>
      <c r="C126" s="156"/>
      <c r="D126" s="156"/>
      <c r="E126" s="156"/>
      <c r="F126" s="156"/>
      <c r="G126" s="160"/>
      <c r="H126" s="160"/>
      <c r="I126" s="160"/>
      <c r="J126" s="160"/>
      <c r="K126" s="3"/>
      <c r="L126" s="3"/>
      <c r="M126" s="3"/>
    </row>
    <row r="127" spans="1:13" s="23" customFormat="1" x14ac:dyDescent="0.25">
      <c r="A127" s="22"/>
      <c r="B127" s="22"/>
      <c r="C127" s="156"/>
      <c r="D127" s="156"/>
      <c r="E127" s="156"/>
      <c r="F127" s="156"/>
      <c r="G127" s="160"/>
      <c r="H127" s="160"/>
      <c r="I127" s="160"/>
      <c r="J127" s="160"/>
      <c r="K127" s="3"/>
      <c r="L127" s="3"/>
      <c r="M127" s="3"/>
    </row>
    <row r="128" spans="1:13" s="23" customFormat="1" x14ac:dyDescent="0.25">
      <c r="A128" s="22"/>
      <c r="B128" s="22"/>
      <c r="C128" s="156"/>
      <c r="D128" s="156"/>
      <c r="E128" s="156"/>
      <c r="F128" s="156"/>
      <c r="G128" s="160"/>
      <c r="H128" s="160"/>
      <c r="I128" s="160"/>
      <c r="J128" s="160"/>
      <c r="K128" s="3"/>
      <c r="L128" s="3"/>
      <c r="M128" s="3"/>
    </row>
    <row r="129" spans="1:13" s="23" customFormat="1" x14ac:dyDescent="0.25">
      <c r="A129" s="22"/>
      <c r="B129" s="22"/>
      <c r="C129" s="156"/>
      <c r="D129" s="156"/>
      <c r="E129" s="156"/>
      <c r="F129" s="156"/>
      <c r="G129" s="160"/>
      <c r="H129" s="160"/>
      <c r="I129" s="160"/>
      <c r="J129" s="160"/>
      <c r="K129" s="3"/>
      <c r="L129" s="3"/>
      <c r="M129" s="3"/>
    </row>
    <row r="130" spans="1:13" s="23" customFormat="1" x14ac:dyDescent="0.25">
      <c r="A130" s="22"/>
      <c r="B130" s="22"/>
      <c r="C130" s="156"/>
      <c r="D130" s="156"/>
      <c r="E130" s="156"/>
      <c r="F130" s="156"/>
      <c r="G130" s="160"/>
      <c r="H130" s="160"/>
      <c r="I130" s="160"/>
      <c r="J130" s="160"/>
      <c r="K130" s="3"/>
      <c r="L130" s="3"/>
      <c r="M130" s="3"/>
    </row>
    <row r="131" spans="1:13" s="23" customFormat="1" x14ac:dyDescent="0.25">
      <c r="A131" s="22"/>
      <c r="B131" s="22"/>
      <c r="C131" s="156"/>
      <c r="D131" s="156"/>
      <c r="E131" s="156"/>
      <c r="F131" s="156"/>
      <c r="G131" s="160"/>
      <c r="H131" s="160"/>
      <c r="I131" s="160"/>
      <c r="J131" s="160"/>
      <c r="K131" s="3"/>
      <c r="L131" s="3"/>
      <c r="M131" s="3"/>
    </row>
    <row r="132" spans="1:13" s="23" customFormat="1" x14ac:dyDescent="0.25">
      <c r="A132" s="22"/>
      <c r="B132" s="22"/>
      <c r="C132" s="156"/>
      <c r="D132" s="156"/>
      <c r="E132" s="156"/>
      <c r="F132" s="156"/>
      <c r="G132" s="160"/>
      <c r="H132" s="160"/>
      <c r="I132" s="160"/>
      <c r="J132" s="160"/>
      <c r="K132" s="3"/>
      <c r="L132" s="3"/>
      <c r="M132" s="3"/>
    </row>
    <row r="133" spans="1:13" s="23" customFormat="1" x14ac:dyDescent="0.25">
      <c r="A133" s="22"/>
      <c r="B133" s="22"/>
      <c r="C133" s="156"/>
      <c r="D133" s="156"/>
      <c r="E133" s="156"/>
      <c r="F133" s="156"/>
      <c r="G133" s="160"/>
      <c r="H133" s="160"/>
      <c r="I133" s="160"/>
      <c r="J133" s="160"/>
      <c r="K133" s="3"/>
      <c r="L133" s="3"/>
      <c r="M133" s="3"/>
    </row>
    <row r="134" spans="1:13" s="23" customFormat="1" x14ac:dyDescent="0.25">
      <c r="A134" s="22"/>
      <c r="B134" s="22"/>
      <c r="C134" s="156"/>
      <c r="D134" s="156"/>
      <c r="E134" s="156"/>
      <c r="F134" s="156"/>
      <c r="G134" s="160"/>
      <c r="H134" s="160"/>
      <c r="I134" s="160"/>
      <c r="J134" s="160"/>
      <c r="K134" s="3"/>
      <c r="L134" s="3"/>
      <c r="M134" s="3"/>
    </row>
    <row r="135" spans="1:13" s="23" customFormat="1" x14ac:dyDescent="0.25">
      <c r="A135" s="22"/>
      <c r="B135" s="22"/>
      <c r="C135" s="156"/>
      <c r="D135" s="156"/>
      <c r="E135" s="156"/>
      <c r="F135" s="156"/>
      <c r="G135" s="160"/>
      <c r="H135" s="160"/>
      <c r="I135" s="160"/>
      <c r="J135" s="160"/>
      <c r="K135" s="3"/>
      <c r="L135" s="3"/>
      <c r="M135" s="3"/>
    </row>
    <row r="136" spans="1:13" s="23" customFormat="1" x14ac:dyDescent="0.25">
      <c r="A136" s="22"/>
      <c r="B136" s="22"/>
      <c r="C136" s="156"/>
      <c r="D136" s="156"/>
      <c r="E136" s="156"/>
      <c r="F136" s="156"/>
      <c r="G136" s="160"/>
      <c r="H136" s="160"/>
      <c r="I136" s="160"/>
      <c r="J136" s="160"/>
      <c r="K136" s="3"/>
      <c r="L136" s="3"/>
      <c r="M136" s="3"/>
    </row>
    <row r="137" spans="1:13" s="23" customFormat="1" x14ac:dyDescent="0.25">
      <c r="A137" s="22"/>
      <c r="B137" s="22"/>
      <c r="C137" s="156"/>
      <c r="D137" s="156"/>
      <c r="E137" s="156"/>
      <c r="F137" s="156"/>
      <c r="G137" s="160"/>
      <c r="H137" s="160"/>
      <c r="I137" s="160"/>
      <c r="J137" s="160"/>
      <c r="K137" s="3"/>
      <c r="L137" s="3"/>
      <c r="M137" s="3"/>
    </row>
    <row r="138" spans="1:13" s="23" customFormat="1" x14ac:dyDescent="0.25">
      <c r="A138" s="22"/>
      <c r="B138" s="22"/>
      <c r="C138" s="156"/>
      <c r="D138" s="156"/>
      <c r="E138" s="156"/>
      <c r="F138" s="156"/>
      <c r="G138" s="160"/>
      <c r="H138" s="160"/>
      <c r="I138" s="160"/>
      <c r="J138" s="160"/>
      <c r="K138" s="3"/>
      <c r="L138" s="3"/>
      <c r="M138" s="3"/>
    </row>
    <row r="139" spans="1:13" s="23" customFormat="1" x14ac:dyDescent="0.25">
      <c r="A139" s="22"/>
      <c r="B139" s="22"/>
      <c r="C139" s="156"/>
      <c r="D139" s="156"/>
      <c r="E139" s="156"/>
      <c r="F139" s="156"/>
      <c r="G139" s="160"/>
      <c r="H139" s="160"/>
      <c r="I139" s="160"/>
      <c r="J139" s="160"/>
      <c r="K139" s="3"/>
      <c r="L139" s="3"/>
      <c r="M139" s="3"/>
    </row>
    <row r="140" spans="1:13" s="23" customFormat="1" x14ac:dyDescent="0.25">
      <c r="A140" s="22"/>
      <c r="B140" s="22"/>
      <c r="C140" s="156"/>
      <c r="D140" s="156"/>
      <c r="E140" s="156"/>
      <c r="F140" s="156"/>
      <c r="G140" s="160"/>
      <c r="H140" s="160"/>
      <c r="I140" s="160"/>
      <c r="J140" s="160"/>
      <c r="K140" s="3"/>
      <c r="L140" s="3"/>
      <c r="M140" s="3"/>
    </row>
    <row r="141" spans="1:13" s="23" customFormat="1" x14ac:dyDescent="0.25">
      <c r="A141" s="22"/>
      <c r="B141" s="22"/>
      <c r="C141" s="156"/>
      <c r="D141" s="156"/>
      <c r="E141" s="156"/>
      <c r="F141" s="156"/>
      <c r="G141" s="160"/>
      <c r="H141" s="160"/>
      <c r="I141" s="160"/>
      <c r="J141" s="160"/>
      <c r="K141" s="3"/>
      <c r="L141" s="3"/>
      <c r="M141" s="3"/>
    </row>
    <row r="142" spans="1:13" s="23" customFormat="1" x14ac:dyDescent="0.25">
      <c r="A142" s="22"/>
      <c r="B142" s="22"/>
      <c r="C142" s="156"/>
      <c r="D142" s="156"/>
      <c r="E142" s="156"/>
      <c r="F142" s="156"/>
      <c r="G142" s="160"/>
      <c r="H142" s="160"/>
      <c r="I142" s="160"/>
      <c r="J142" s="160"/>
      <c r="K142" s="3"/>
      <c r="L142" s="3"/>
      <c r="M142" s="3"/>
    </row>
    <row r="143" spans="1:13" s="23" customFormat="1" x14ac:dyDescent="0.25">
      <c r="A143" s="22"/>
      <c r="B143" s="22"/>
      <c r="C143" s="156"/>
      <c r="D143" s="156"/>
      <c r="E143" s="156"/>
      <c r="F143" s="156"/>
      <c r="G143" s="160"/>
      <c r="H143" s="160"/>
      <c r="I143" s="160"/>
      <c r="J143" s="160"/>
      <c r="K143" s="3"/>
      <c r="L143" s="3"/>
      <c r="M143" s="3"/>
    </row>
    <row r="144" spans="1:13" s="23" customFormat="1" x14ac:dyDescent="0.25">
      <c r="A144" s="22"/>
      <c r="B144" s="22"/>
      <c r="C144" s="156"/>
      <c r="D144" s="156"/>
      <c r="E144" s="156"/>
      <c r="F144" s="156"/>
      <c r="G144" s="160"/>
      <c r="H144" s="160"/>
      <c r="I144" s="160"/>
      <c r="J144" s="160"/>
      <c r="K144" s="3"/>
      <c r="L144" s="3"/>
      <c r="M144" s="3"/>
    </row>
    <row r="145" spans="1:13" s="23" customFormat="1" x14ac:dyDescent="0.25">
      <c r="A145" s="22"/>
      <c r="B145" s="22"/>
      <c r="C145" s="156"/>
      <c r="D145" s="156"/>
      <c r="E145" s="156"/>
      <c r="F145" s="156"/>
      <c r="G145" s="160"/>
      <c r="H145" s="160"/>
      <c r="I145" s="160"/>
      <c r="J145" s="160"/>
      <c r="K145" s="3"/>
      <c r="L145" s="3"/>
      <c r="M145" s="3"/>
    </row>
    <row r="146" spans="1:13" s="23" customFormat="1" x14ac:dyDescent="0.25">
      <c r="A146" s="22"/>
      <c r="B146" s="22"/>
      <c r="C146" s="156"/>
      <c r="D146" s="156"/>
      <c r="E146" s="156"/>
      <c r="F146" s="156"/>
      <c r="G146" s="160"/>
      <c r="H146" s="160"/>
      <c r="I146" s="160"/>
      <c r="J146" s="160"/>
      <c r="K146" s="3"/>
      <c r="L146" s="3"/>
      <c r="M146" s="3"/>
    </row>
    <row r="147" spans="1:13" s="23" customFormat="1" x14ac:dyDescent="0.25">
      <c r="A147" s="22"/>
      <c r="B147" s="22"/>
      <c r="C147" s="156"/>
      <c r="D147" s="156"/>
      <c r="E147" s="156"/>
      <c r="F147" s="156"/>
      <c r="G147" s="160"/>
      <c r="H147" s="160"/>
      <c r="I147" s="160"/>
      <c r="J147" s="160"/>
      <c r="K147" s="3"/>
      <c r="L147" s="3"/>
      <c r="M147" s="3"/>
    </row>
    <row r="148" spans="1:13" s="23" customFormat="1" x14ac:dyDescent="0.25">
      <c r="A148" s="22"/>
      <c r="B148" s="22"/>
      <c r="C148" s="156"/>
      <c r="D148" s="156"/>
      <c r="E148" s="156"/>
      <c r="F148" s="156"/>
      <c r="G148" s="160"/>
      <c r="H148" s="160"/>
      <c r="I148" s="160"/>
      <c r="J148" s="160"/>
      <c r="K148" s="3"/>
      <c r="L148" s="3"/>
      <c r="M148" s="3"/>
    </row>
    <row r="149" spans="1:13" s="23" customFormat="1" x14ac:dyDescent="0.25">
      <c r="A149" s="22"/>
      <c r="B149" s="22"/>
      <c r="C149" s="156"/>
      <c r="D149" s="156"/>
      <c r="E149" s="156"/>
      <c r="F149" s="156"/>
      <c r="G149" s="160"/>
      <c r="H149" s="160"/>
      <c r="I149" s="160"/>
      <c r="J149" s="160"/>
      <c r="K149" s="3"/>
      <c r="L149" s="3"/>
      <c r="M149" s="3"/>
    </row>
    <row r="150" spans="1:13" s="23" customFormat="1" x14ac:dyDescent="0.25">
      <c r="A150" s="22"/>
      <c r="B150" s="22"/>
      <c r="C150" s="156"/>
      <c r="D150" s="156"/>
      <c r="E150" s="156"/>
      <c r="F150" s="156"/>
      <c r="G150" s="160"/>
      <c r="H150" s="160"/>
      <c r="I150" s="160"/>
      <c r="J150" s="160"/>
      <c r="K150" s="3"/>
      <c r="L150" s="3"/>
      <c r="M150" s="3"/>
    </row>
    <row r="151" spans="1:13" s="23" customFormat="1" x14ac:dyDescent="0.25">
      <c r="A151" s="22"/>
      <c r="B151" s="22"/>
      <c r="C151" s="156"/>
      <c r="D151" s="156"/>
      <c r="E151" s="156"/>
      <c r="F151" s="156"/>
      <c r="G151" s="160"/>
      <c r="H151" s="160"/>
      <c r="I151" s="160"/>
      <c r="J151" s="160"/>
      <c r="K151" s="3"/>
      <c r="L151" s="3"/>
      <c r="M151" s="3"/>
    </row>
    <row r="152" spans="1:13" s="23" customFormat="1" x14ac:dyDescent="0.25">
      <c r="A152" s="22"/>
      <c r="B152" s="22"/>
      <c r="C152" s="156"/>
      <c r="D152" s="156"/>
      <c r="E152" s="156"/>
      <c r="F152" s="156"/>
      <c r="G152" s="160"/>
      <c r="H152" s="160"/>
      <c r="I152" s="160"/>
      <c r="J152" s="160"/>
      <c r="K152" s="3"/>
      <c r="L152" s="3"/>
      <c r="M152" s="3"/>
    </row>
    <row r="153" spans="1:13" s="23" customFormat="1" x14ac:dyDescent="0.25">
      <c r="A153" s="22"/>
      <c r="B153" s="22"/>
      <c r="C153" s="156"/>
      <c r="D153" s="156"/>
      <c r="E153" s="156"/>
      <c r="F153" s="156"/>
      <c r="G153" s="160"/>
      <c r="H153" s="160"/>
      <c r="I153" s="160"/>
      <c r="J153" s="160"/>
      <c r="K153" s="3"/>
      <c r="L153" s="3"/>
      <c r="M153" s="3"/>
    </row>
    <row r="154" spans="1:13" s="23" customFormat="1" x14ac:dyDescent="0.25">
      <c r="A154" s="22"/>
      <c r="B154" s="22"/>
      <c r="C154" s="156"/>
      <c r="D154" s="156"/>
      <c r="E154" s="156"/>
      <c r="F154" s="156"/>
      <c r="G154" s="160"/>
      <c r="H154" s="160"/>
      <c r="I154" s="160"/>
      <c r="J154" s="160"/>
      <c r="K154" s="3"/>
      <c r="L154" s="3"/>
      <c r="M154" s="3"/>
    </row>
    <row r="155" spans="1:13" s="23" customFormat="1" x14ac:dyDescent="0.25">
      <c r="A155" s="22"/>
      <c r="B155" s="22"/>
      <c r="C155" s="156"/>
      <c r="D155" s="156"/>
      <c r="E155" s="156"/>
      <c r="F155" s="156"/>
      <c r="G155" s="160"/>
      <c r="H155" s="160"/>
      <c r="I155" s="160"/>
      <c r="J155" s="160"/>
      <c r="K155" s="3"/>
      <c r="L155" s="3"/>
      <c r="M155" s="3"/>
    </row>
    <row r="156" spans="1:13" s="23" customFormat="1" x14ac:dyDescent="0.25">
      <c r="A156" s="22"/>
      <c r="B156" s="22"/>
      <c r="C156" s="156"/>
      <c r="D156" s="156"/>
      <c r="E156" s="156"/>
      <c r="F156" s="156"/>
      <c r="G156" s="160"/>
      <c r="H156" s="160"/>
      <c r="I156" s="160"/>
      <c r="J156" s="160"/>
      <c r="K156" s="3"/>
      <c r="L156" s="3"/>
      <c r="M156" s="3"/>
    </row>
    <row r="157" spans="1:13" s="23" customFormat="1" x14ac:dyDescent="0.25">
      <c r="A157" s="22"/>
      <c r="B157" s="22"/>
      <c r="C157" s="156"/>
      <c r="D157" s="156"/>
      <c r="E157" s="156"/>
      <c r="F157" s="156"/>
      <c r="G157" s="160"/>
      <c r="H157" s="160"/>
      <c r="I157" s="160"/>
      <c r="J157" s="160"/>
      <c r="K157" s="3"/>
      <c r="L157" s="3"/>
      <c r="M157" s="3"/>
    </row>
    <row r="158" spans="1:13" s="23" customFormat="1" x14ac:dyDescent="0.25">
      <c r="A158" s="22"/>
      <c r="B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B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B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B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B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B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B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B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B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B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B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B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B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B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B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  <row r="237" spans="1:13" s="23" customFormat="1" x14ac:dyDescent="0.25">
      <c r="A237" s="22"/>
      <c r="G237" s="3"/>
      <c r="H237" s="3"/>
      <c r="I237" s="3"/>
      <c r="J237" s="3"/>
      <c r="K237" s="3"/>
      <c r="L237" s="3"/>
      <c r="M237" s="3"/>
    </row>
    <row r="238" spans="1:13" s="23" customFormat="1" x14ac:dyDescent="0.25">
      <c r="A238" s="22"/>
      <c r="G238" s="3"/>
      <c r="H238" s="3"/>
      <c r="I238" s="3"/>
      <c r="J238" s="3"/>
      <c r="K238" s="3"/>
      <c r="L238" s="3"/>
      <c r="M238" s="3"/>
    </row>
    <row r="239" spans="1:13" s="23" customFormat="1" x14ac:dyDescent="0.25">
      <c r="A239" s="22"/>
      <c r="G239" s="3"/>
      <c r="H239" s="3"/>
      <c r="I239" s="3"/>
      <c r="J239" s="3"/>
      <c r="K239" s="3"/>
      <c r="L239" s="3"/>
      <c r="M239" s="3"/>
    </row>
    <row r="240" spans="1:13" s="23" customFormat="1" x14ac:dyDescent="0.25">
      <c r="A240" s="22"/>
      <c r="G240" s="3"/>
      <c r="H240" s="3"/>
      <c r="I240" s="3"/>
      <c r="J240" s="3"/>
      <c r="K240" s="3"/>
      <c r="L240" s="3"/>
      <c r="M240" s="3"/>
    </row>
    <row r="241" spans="1:13" s="23" customFormat="1" x14ac:dyDescent="0.25">
      <c r="A241" s="22"/>
      <c r="G241" s="3"/>
      <c r="H241" s="3"/>
      <c r="I241" s="3"/>
      <c r="J241" s="3"/>
      <c r="K241" s="3"/>
      <c r="L241" s="3"/>
      <c r="M241" s="3"/>
    </row>
    <row r="242" spans="1:13" s="23" customFormat="1" x14ac:dyDescent="0.25">
      <c r="A242" s="22"/>
      <c r="G242" s="3"/>
      <c r="H242" s="3"/>
      <c r="I242" s="3"/>
      <c r="J242" s="3"/>
      <c r="K242" s="3"/>
      <c r="L242" s="3"/>
      <c r="M242" s="3"/>
    </row>
    <row r="243" spans="1:13" s="23" customFormat="1" x14ac:dyDescent="0.25">
      <c r="A243" s="22"/>
      <c r="G243" s="3"/>
      <c r="H243" s="3"/>
      <c r="I243" s="3"/>
      <c r="J243" s="3"/>
      <c r="K243" s="3"/>
      <c r="L243" s="3"/>
      <c r="M243" s="3"/>
    </row>
    <row r="244" spans="1:13" s="23" customFormat="1" x14ac:dyDescent="0.25">
      <c r="A244" s="22"/>
      <c r="G244" s="3"/>
      <c r="H244" s="3"/>
      <c r="I244" s="3"/>
      <c r="J244" s="3"/>
      <c r="K244" s="3"/>
      <c r="L244" s="3"/>
      <c r="M244" s="3"/>
    </row>
    <row r="245" spans="1:13" s="23" customFormat="1" x14ac:dyDescent="0.25">
      <c r="A245" s="22"/>
      <c r="G245" s="3"/>
      <c r="H245" s="3"/>
      <c r="I245" s="3"/>
      <c r="J245" s="3"/>
      <c r="K245" s="3"/>
      <c r="L245" s="3"/>
      <c r="M245" s="3"/>
    </row>
    <row r="246" spans="1:13" s="23" customFormat="1" x14ac:dyDescent="0.25">
      <c r="A246" s="22"/>
      <c r="G246" s="3"/>
      <c r="H246" s="3"/>
      <c r="I246" s="3"/>
      <c r="J246" s="3"/>
      <c r="K246" s="3"/>
      <c r="L246" s="3"/>
      <c r="M246" s="3"/>
    </row>
    <row r="247" spans="1:13" s="23" customFormat="1" x14ac:dyDescent="0.25">
      <c r="A247" s="22"/>
      <c r="G247" s="3"/>
      <c r="H247" s="3"/>
      <c r="I247" s="3"/>
      <c r="J247" s="3"/>
      <c r="K247" s="3"/>
      <c r="L247" s="3"/>
      <c r="M247" s="3"/>
    </row>
    <row r="248" spans="1:13" s="23" customFormat="1" x14ac:dyDescent="0.25">
      <c r="A248" s="22"/>
      <c r="G248" s="3"/>
      <c r="H248" s="3"/>
      <c r="I248" s="3"/>
      <c r="J248" s="3"/>
      <c r="K248" s="3"/>
      <c r="L248" s="3"/>
      <c r="M248" s="3"/>
    </row>
    <row r="249" spans="1:13" s="23" customFormat="1" x14ac:dyDescent="0.25">
      <c r="A249" s="22"/>
      <c r="G249" s="3"/>
      <c r="H249" s="3"/>
      <c r="I249" s="3"/>
      <c r="J249" s="3"/>
      <c r="K249" s="3"/>
      <c r="L249" s="3"/>
      <c r="M249" s="3"/>
    </row>
    <row r="250" spans="1:13" s="23" customFormat="1" x14ac:dyDescent="0.25">
      <c r="A250" s="22"/>
      <c r="G250" s="3"/>
      <c r="H250" s="3"/>
      <c r="I250" s="3"/>
      <c r="J250" s="3"/>
      <c r="K250" s="3"/>
      <c r="L250" s="3"/>
      <c r="M250" s="3"/>
    </row>
    <row r="251" spans="1:13" s="23" customFormat="1" x14ac:dyDescent="0.25">
      <c r="A251" s="22"/>
      <c r="G251" s="3"/>
      <c r="H251" s="3"/>
      <c r="I251" s="3"/>
      <c r="J251" s="3"/>
      <c r="K251" s="3"/>
      <c r="L251" s="3"/>
      <c r="M251" s="3"/>
    </row>
    <row r="252" spans="1:13" s="23" customFormat="1" x14ac:dyDescent="0.25">
      <c r="A252" s="22"/>
      <c r="G252" s="3"/>
      <c r="H252" s="3"/>
      <c r="I252" s="3"/>
      <c r="J252" s="3"/>
      <c r="K252" s="3"/>
      <c r="L252" s="3"/>
      <c r="M252" s="3"/>
    </row>
    <row r="253" spans="1:13" s="23" customFormat="1" x14ac:dyDescent="0.25">
      <c r="A253" s="22"/>
      <c r="G253" s="3"/>
      <c r="H253" s="3"/>
      <c r="I253" s="3"/>
      <c r="J253" s="3"/>
      <c r="K253" s="3"/>
      <c r="L253" s="3"/>
      <c r="M253" s="3"/>
    </row>
    <row r="254" spans="1:13" s="23" customFormat="1" x14ac:dyDescent="0.25">
      <c r="A254" s="22"/>
      <c r="G254" s="3"/>
      <c r="H254" s="3"/>
      <c r="I254" s="3"/>
      <c r="J254" s="3"/>
      <c r="K254" s="3"/>
      <c r="L254" s="3"/>
      <c r="M254" s="3"/>
    </row>
    <row r="255" spans="1:13" s="23" customFormat="1" x14ac:dyDescent="0.25">
      <c r="A255" s="22"/>
      <c r="G255" s="3"/>
      <c r="H255" s="3"/>
      <c r="I255" s="3"/>
      <c r="J255" s="3"/>
      <c r="K255" s="3"/>
      <c r="L255" s="3"/>
      <c r="M255" s="3"/>
    </row>
    <row r="256" spans="1:13" s="23" customFormat="1" x14ac:dyDescent="0.25">
      <c r="A256" s="22"/>
      <c r="G256" s="3"/>
      <c r="H256" s="3"/>
      <c r="I256" s="3"/>
      <c r="J256" s="3"/>
      <c r="K256" s="3"/>
      <c r="L256" s="3"/>
      <c r="M256" s="3"/>
    </row>
    <row r="257" spans="1:13" s="23" customFormat="1" x14ac:dyDescent="0.25">
      <c r="A257" s="22"/>
      <c r="G257" s="3"/>
      <c r="H257" s="3"/>
      <c r="I257" s="3"/>
      <c r="J257" s="3"/>
      <c r="K257" s="3"/>
      <c r="L257" s="3"/>
      <c r="M257" s="3"/>
    </row>
    <row r="258" spans="1:13" s="23" customFormat="1" x14ac:dyDescent="0.25">
      <c r="A258" s="22"/>
      <c r="G258" s="3"/>
      <c r="H258" s="3"/>
      <c r="I258" s="3"/>
      <c r="J258" s="3"/>
      <c r="K258" s="3"/>
      <c r="L258" s="3"/>
      <c r="M258" s="3"/>
    </row>
    <row r="259" spans="1:13" s="23" customFormat="1" x14ac:dyDescent="0.25">
      <c r="A259" s="22"/>
      <c r="G259" s="3"/>
      <c r="H259" s="3"/>
      <c r="I259" s="3"/>
      <c r="J259" s="3"/>
      <c r="K259" s="3"/>
      <c r="L259" s="3"/>
      <c r="M259" s="3"/>
    </row>
    <row r="260" spans="1:13" s="23" customFormat="1" x14ac:dyDescent="0.25">
      <c r="A260" s="22"/>
      <c r="G260" s="3"/>
      <c r="H260" s="3"/>
      <c r="I260" s="3"/>
      <c r="J260" s="3"/>
      <c r="K260" s="3"/>
      <c r="L260" s="3"/>
      <c r="M260" s="3"/>
    </row>
    <row r="261" spans="1:13" s="23" customFormat="1" x14ac:dyDescent="0.25">
      <c r="A261" s="22"/>
      <c r="G261" s="3"/>
      <c r="H261" s="3"/>
      <c r="I261" s="3"/>
      <c r="J261" s="3"/>
      <c r="K261" s="3"/>
      <c r="L261" s="3"/>
      <c r="M261" s="3"/>
    </row>
    <row r="262" spans="1:13" s="23" customFormat="1" x14ac:dyDescent="0.25">
      <c r="A262" s="22"/>
      <c r="G262" s="3"/>
      <c r="H262" s="3"/>
      <c r="I262" s="3"/>
      <c r="J262" s="3"/>
      <c r="K262" s="3"/>
      <c r="L262" s="3"/>
      <c r="M262" s="3"/>
    </row>
    <row r="263" spans="1:13" s="23" customFormat="1" x14ac:dyDescent="0.25">
      <c r="A263" s="22"/>
      <c r="G263" s="3"/>
      <c r="H263" s="3"/>
      <c r="I263" s="3"/>
      <c r="J263" s="3"/>
      <c r="K263" s="3"/>
      <c r="L263" s="3"/>
      <c r="M263" s="3"/>
    </row>
    <row r="264" spans="1:13" s="23" customFormat="1" x14ac:dyDescent="0.25">
      <c r="A264" s="22"/>
      <c r="G264" s="3"/>
      <c r="H264" s="3"/>
      <c r="I264" s="3"/>
      <c r="J264" s="3"/>
      <c r="K264" s="3"/>
      <c r="L264" s="3"/>
      <c r="M264" s="3"/>
    </row>
    <row r="265" spans="1:13" s="23" customFormat="1" x14ac:dyDescent="0.25">
      <c r="A265" s="22"/>
      <c r="G265" s="3"/>
      <c r="H265" s="3"/>
      <c r="I265" s="3"/>
      <c r="J265" s="3"/>
      <c r="K265" s="3"/>
      <c r="L265" s="3"/>
      <c r="M265" s="3"/>
    </row>
  </sheetData>
  <mergeCells count="18">
    <mergeCell ref="B106:F106"/>
    <mergeCell ref="B107:F107"/>
    <mergeCell ref="B108:F108"/>
    <mergeCell ref="B109:F109"/>
    <mergeCell ref="B101:F101"/>
    <mergeCell ref="B102:F102"/>
    <mergeCell ref="B103:F103"/>
    <mergeCell ref="B104:F104"/>
    <mergeCell ref="B105:F105"/>
    <mergeCell ref="E75:G75"/>
    <mergeCell ref="C28:G28"/>
    <mergeCell ref="C46:G46"/>
    <mergeCell ref="L1:M2"/>
    <mergeCell ref="L4:M4"/>
    <mergeCell ref="K4:K5"/>
    <mergeCell ref="J4:J5"/>
    <mergeCell ref="A4:I5"/>
    <mergeCell ref="G1:K2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1" fitToHeight="0" orientation="portrait" r:id="rId1"/>
  <headerFooter alignWithMargins="0"/>
  <rowBreaks count="1" manualBreakCount="1">
    <brk id="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36"/>
  <sheetViews>
    <sheetView showGridLines="0" zoomScaleNormal="100" zoomScaleSheetLayoutView="100" workbookViewId="0">
      <selection activeCell="J7" sqref="J7:K71"/>
    </sheetView>
  </sheetViews>
  <sheetFormatPr defaultColWidth="10.42578125" defaultRowHeight="15.75" x14ac:dyDescent="0.25"/>
  <cols>
    <col min="1" max="1" width="4.5703125" style="23" customWidth="1"/>
    <col min="2" max="2" width="5.42578125" style="23" customWidth="1"/>
    <col min="3" max="3" width="3.5703125" style="23" customWidth="1"/>
    <col min="4" max="4" width="4" style="23" customWidth="1"/>
    <col min="5" max="5" width="3.42578125" style="23" customWidth="1"/>
    <col min="6" max="6" width="4" style="23" customWidth="1"/>
    <col min="7" max="7" width="68.7109375" style="3" customWidth="1"/>
    <col min="8" max="8" width="15.85546875" style="3" customWidth="1"/>
    <col min="9" max="9" width="17.28515625" style="3" customWidth="1"/>
    <col min="10" max="10" width="16.85546875" style="3" bestFit="1" customWidth="1"/>
    <col min="11" max="11" width="20.5703125" style="3" customWidth="1"/>
    <col min="12" max="12" width="18.5703125" style="3" customWidth="1"/>
    <col min="13" max="13" width="13.140625" style="3" customWidth="1"/>
    <col min="14" max="14" width="10.42578125" style="3"/>
    <col min="15" max="15" width="11.28515625" style="3" bestFit="1" customWidth="1"/>
    <col min="16" max="16" width="11.5703125" style="3" bestFit="1" customWidth="1"/>
    <col min="17" max="17" width="12" style="3" customWidth="1"/>
    <col min="18" max="257" width="10.42578125" style="3"/>
    <col min="258" max="258" width="4" style="3" customWidth="1"/>
    <col min="259" max="259" width="4.5703125" style="3" customWidth="1"/>
    <col min="260" max="260" width="1.85546875" style="3" customWidth="1"/>
    <col min="261" max="263" width="4" style="3" customWidth="1"/>
    <col min="264" max="264" width="53" style="3" customWidth="1"/>
    <col min="265" max="265" width="0" style="3" hidden="1" customWidth="1"/>
    <col min="266" max="267" width="21.42578125" style="3" customWidth="1"/>
    <col min="268" max="268" width="18.5703125" style="3" customWidth="1"/>
    <col min="269" max="269" width="13.140625" style="3" customWidth="1"/>
    <col min="270" max="513" width="10.42578125" style="3"/>
    <col min="514" max="514" width="4" style="3" customWidth="1"/>
    <col min="515" max="515" width="4.5703125" style="3" customWidth="1"/>
    <col min="516" max="516" width="1.85546875" style="3" customWidth="1"/>
    <col min="517" max="519" width="4" style="3" customWidth="1"/>
    <col min="520" max="520" width="53" style="3" customWidth="1"/>
    <col min="521" max="521" width="0" style="3" hidden="1" customWidth="1"/>
    <col min="522" max="523" width="21.42578125" style="3" customWidth="1"/>
    <col min="524" max="524" width="18.5703125" style="3" customWidth="1"/>
    <col min="525" max="525" width="13.140625" style="3" customWidth="1"/>
    <col min="526" max="769" width="10.42578125" style="3"/>
    <col min="770" max="770" width="4" style="3" customWidth="1"/>
    <col min="771" max="771" width="4.5703125" style="3" customWidth="1"/>
    <col min="772" max="772" width="1.85546875" style="3" customWidth="1"/>
    <col min="773" max="775" width="4" style="3" customWidth="1"/>
    <col min="776" max="776" width="53" style="3" customWidth="1"/>
    <col min="777" max="777" width="0" style="3" hidden="1" customWidth="1"/>
    <col min="778" max="779" width="21.42578125" style="3" customWidth="1"/>
    <col min="780" max="780" width="18.5703125" style="3" customWidth="1"/>
    <col min="781" max="781" width="13.140625" style="3" customWidth="1"/>
    <col min="782" max="1025" width="10.42578125" style="3"/>
    <col min="1026" max="1026" width="4" style="3" customWidth="1"/>
    <col min="1027" max="1027" width="4.5703125" style="3" customWidth="1"/>
    <col min="1028" max="1028" width="1.85546875" style="3" customWidth="1"/>
    <col min="1029" max="1031" width="4" style="3" customWidth="1"/>
    <col min="1032" max="1032" width="53" style="3" customWidth="1"/>
    <col min="1033" max="1033" width="0" style="3" hidden="1" customWidth="1"/>
    <col min="1034" max="1035" width="21.42578125" style="3" customWidth="1"/>
    <col min="1036" max="1036" width="18.5703125" style="3" customWidth="1"/>
    <col min="1037" max="1037" width="13.140625" style="3" customWidth="1"/>
    <col min="1038" max="1281" width="10.42578125" style="3"/>
    <col min="1282" max="1282" width="4" style="3" customWidth="1"/>
    <col min="1283" max="1283" width="4.5703125" style="3" customWidth="1"/>
    <col min="1284" max="1284" width="1.85546875" style="3" customWidth="1"/>
    <col min="1285" max="1287" width="4" style="3" customWidth="1"/>
    <col min="1288" max="1288" width="53" style="3" customWidth="1"/>
    <col min="1289" max="1289" width="0" style="3" hidden="1" customWidth="1"/>
    <col min="1290" max="1291" width="21.42578125" style="3" customWidth="1"/>
    <col min="1292" max="1292" width="18.5703125" style="3" customWidth="1"/>
    <col min="1293" max="1293" width="13.140625" style="3" customWidth="1"/>
    <col min="1294" max="1537" width="10.42578125" style="3"/>
    <col min="1538" max="1538" width="4" style="3" customWidth="1"/>
    <col min="1539" max="1539" width="4.5703125" style="3" customWidth="1"/>
    <col min="1540" max="1540" width="1.85546875" style="3" customWidth="1"/>
    <col min="1541" max="1543" width="4" style="3" customWidth="1"/>
    <col min="1544" max="1544" width="53" style="3" customWidth="1"/>
    <col min="1545" max="1545" width="0" style="3" hidden="1" customWidth="1"/>
    <col min="1546" max="1547" width="21.42578125" style="3" customWidth="1"/>
    <col min="1548" max="1548" width="18.5703125" style="3" customWidth="1"/>
    <col min="1549" max="1549" width="13.140625" style="3" customWidth="1"/>
    <col min="1550" max="1793" width="10.42578125" style="3"/>
    <col min="1794" max="1794" width="4" style="3" customWidth="1"/>
    <col min="1795" max="1795" width="4.5703125" style="3" customWidth="1"/>
    <col min="1796" max="1796" width="1.85546875" style="3" customWidth="1"/>
    <col min="1797" max="1799" width="4" style="3" customWidth="1"/>
    <col min="1800" max="1800" width="53" style="3" customWidth="1"/>
    <col min="1801" max="1801" width="0" style="3" hidden="1" customWidth="1"/>
    <col min="1802" max="1803" width="21.42578125" style="3" customWidth="1"/>
    <col min="1804" max="1804" width="18.5703125" style="3" customWidth="1"/>
    <col min="1805" max="1805" width="13.140625" style="3" customWidth="1"/>
    <col min="1806" max="2049" width="10.42578125" style="3"/>
    <col min="2050" max="2050" width="4" style="3" customWidth="1"/>
    <col min="2051" max="2051" width="4.5703125" style="3" customWidth="1"/>
    <col min="2052" max="2052" width="1.85546875" style="3" customWidth="1"/>
    <col min="2053" max="2055" width="4" style="3" customWidth="1"/>
    <col min="2056" max="2056" width="53" style="3" customWidth="1"/>
    <col min="2057" max="2057" width="0" style="3" hidden="1" customWidth="1"/>
    <col min="2058" max="2059" width="21.42578125" style="3" customWidth="1"/>
    <col min="2060" max="2060" width="18.5703125" style="3" customWidth="1"/>
    <col min="2061" max="2061" width="13.140625" style="3" customWidth="1"/>
    <col min="2062" max="2305" width="10.42578125" style="3"/>
    <col min="2306" max="2306" width="4" style="3" customWidth="1"/>
    <col min="2307" max="2307" width="4.5703125" style="3" customWidth="1"/>
    <col min="2308" max="2308" width="1.85546875" style="3" customWidth="1"/>
    <col min="2309" max="2311" width="4" style="3" customWidth="1"/>
    <col min="2312" max="2312" width="53" style="3" customWidth="1"/>
    <col min="2313" max="2313" width="0" style="3" hidden="1" customWidth="1"/>
    <col min="2314" max="2315" width="21.42578125" style="3" customWidth="1"/>
    <col min="2316" max="2316" width="18.5703125" style="3" customWidth="1"/>
    <col min="2317" max="2317" width="13.140625" style="3" customWidth="1"/>
    <col min="2318" max="2561" width="10.42578125" style="3"/>
    <col min="2562" max="2562" width="4" style="3" customWidth="1"/>
    <col min="2563" max="2563" width="4.5703125" style="3" customWidth="1"/>
    <col min="2564" max="2564" width="1.85546875" style="3" customWidth="1"/>
    <col min="2565" max="2567" width="4" style="3" customWidth="1"/>
    <col min="2568" max="2568" width="53" style="3" customWidth="1"/>
    <col min="2569" max="2569" width="0" style="3" hidden="1" customWidth="1"/>
    <col min="2570" max="2571" width="21.42578125" style="3" customWidth="1"/>
    <col min="2572" max="2572" width="18.5703125" style="3" customWidth="1"/>
    <col min="2573" max="2573" width="13.140625" style="3" customWidth="1"/>
    <col min="2574" max="2817" width="10.42578125" style="3"/>
    <col min="2818" max="2818" width="4" style="3" customWidth="1"/>
    <col min="2819" max="2819" width="4.5703125" style="3" customWidth="1"/>
    <col min="2820" max="2820" width="1.85546875" style="3" customWidth="1"/>
    <col min="2821" max="2823" width="4" style="3" customWidth="1"/>
    <col min="2824" max="2824" width="53" style="3" customWidth="1"/>
    <col min="2825" max="2825" width="0" style="3" hidden="1" customWidth="1"/>
    <col min="2826" max="2827" width="21.42578125" style="3" customWidth="1"/>
    <col min="2828" max="2828" width="18.5703125" style="3" customWidth="1"/>
    <col min="2829" max="2829" width="13.140625" style="3" customWidth="1"/>
    <col min="2830" max="3073" width="10.42578125" style="3"/>
    <col min="3074" max="3074" width="4" style="3" customWidth="1"/>
    <col min="3075" max="3075" width="4.5703125" style="3" customWidth="1"/>
    <col min="3076" max="3076" width="1.85546875" style="3" customWidth="1"/>
    <col min="3077" max="3079" width="4" style="3" customWidth="1"/>
    <col min="3080" max="3080" width="53" style="3" customWidth="1"/>
    <col min="3081" max="3081" width="0" style="3" hidden="1" customWidth="1"/>
    <col min="3082" max="3083" width="21.42578125" style="3" customWidth="1"/>
    <col min="3084" max="3084" width="18.5703125" style="3" customWidth="1"/>
    <col min="3085" max="3085" width="13.140625" style="3" customWidth="1"/>
    <col min="3086" max="3329" width="10.42578125" style="3"/>
    <col min="3330" max="3330" width="4" style="3" customWidth="1"/>
    <col min="3331" max="3331" width="4.5703125" style="3" customWidth="1"/>
    <col min="3332" max="3332" width="1.85546875" style="3" customWidth="1"/>
    <col min="3333" max="3335" width="4" style="3" customWidth="1"/>
    <col min="3336" max="3336" width="53" style="3" customWidth="1"/>
    <col min="3337" max="3337" width="0" style="3" hidden="1" customWidth="1"/>
    <col min="3338" max="3339" width="21.42578125" style="3" customWidth="1"/>
    <col min="3340" max="3340" width="18.5703125" style="3" customWidth="1"/>
    <col min="3341" max="3341" width="13.140625" style="3" customWidth="1"/>
    <col min="3342" max="3585" width="10.42578125" style="3"/>
    <col min="3586" max="3586" width="4" style="3" customWidth="1"/>
    <col min="3587" max="3587" width="4.5703125" style="3" customWidth="1"/>
    <col min="3588" max="3588" width="1.85546875" style="3" customWidth="1"/>
    <col min="3589" max="3591" width="4" style="3" customWidth="1"/>
    <col min="3592" max="3592" width="53" style="3" customWidth="1"/>
    <col min="3593" max="3593" width="0" style="3" hidden="1" customWidth="1"/>
    <col min="3594" max="3595" width="21.42578125" style="3" customWidth="1"/>
    <col min="3596" max="3596" width="18.5703125" style="3" customWidth="1"/>
    <col min="3597" max="3597" width="13.140625" style="3" customWidth="1"/>
    <col min="3598" max="3841" width="10.42578125" style="3"/>
    <col min="3842" max="3842" width="4" style="3" customWidth="1"/>
    <col min="3843" max="3843" width="4.5703125" style="3" customWidth="1"/>
    <col min="3844" max="3844" width="1.85546875" style="3" customWidth="1"/>
    <col min="3845" max="3847" width="4" style="3" customWidth="1"/>
    <col min="3848" max="3848" width="53" style="3" customWidth="1"/>
    <col min="3849" max="3849" width="0" style="3" hidden="1" customWidth="1"/>
    <col min="3850" max="3851" width="21.42578125" style="3" customWidth="1"/>
    <col min="3852" max="3852" width="18.5703125" style="3" customWidth="1"/>
    <col min="3853" max="3853" width="13.140625" style="3" customWidth="1"/>
    <col min="3854" max="4097" width="10.42578125" style="3"/>
    <col min="4098" max="4098" width="4" style="3" customWidth="1"/>
    <col min="4099" max="4099" width="4.5703125" style="3" customWidth="1"/>
    <col min="4100" max="4100" width="1.85546875" style="3" customWidth="1"/>
    <col min="4101" max="4103" width="4" style="3" customWidth="1"/>
    <col min="4104" max="4104" width="53" style="3" customWidth="1"/>
    <col min="4105" max="4105" width="0" style="3" hidden="1" customWidth="1"/>
    <col min="4106" max="4107" width="21.42578125" style="3" customWidth="1"/>
    <col min="4108" max="4108" width="18.5703125" style="3" customWidth="1"/>
    <col min="4109" max="4109" width="13.140625" style="3" customWidth="1"/>
    <col min="4110" max="4353" width="10.42578125" style="3"/>
    <col min="4354" max="4354" width="4" style="3" customWidth="1"/>
    <col min="4355" max="4355" width="4.5703125" style="3" customWidth="1"/>
    <col min="4356" max="4356" width="1.85546875" style="3" customWidth="1"/>
    <col min="4357" max="4359" width="4" style="3" customWidth="1"/>
    <col min="4360" max="4360" width="53" style="3" customWidth="1"/>
    <col min="4361" max="4361" width="0" style="3" hidden="1" customWidth="1"/>
    <col min="4362" max="4363" width="21.42578125" style="3" customWidth="1"/>
    <col min="4364" max="4364" width="18.5703125" style="3" customWidth="1"/>
    <col min="4365" max="4365" width="13.140625" style="3" customWidth="1"/>
    <col min="4366" max="4609" width="10.42578125" style="3"/>
    <col min="4610" max="4610" width="4" style="3" customWidth="1"/>
    <col min="4611" max="4611" width="4.5703125" style="3" customWidth="1"/>
    <col min="4612" max="4612" width="1.85546875" style="3" customWidth="1"/>
    <col min="4613" max="4615" width="4" style="3" customWidth="1"/>
    <col min="4616" max="4616" width="53" style="3" customWidth="1"/>
    <col min="4617" max="4617" width="0" style="3" hidden="1" customWidth="1"/>
    <col min="4618" max="4619" width="21.42578125" style="3" customWidth="1"/>
    <col min="4620" max="4620" width="18.5703125" style="3" customWidth="1"/>
    <col min="4621" max="4621" width="13.140625" style="3" customWidth="1"/>
    <col min="4622" max="4865" width="10.42578125" style="3"/>
    <col min="4866" max="4866" width="4" style="3" customWidth="1"/>
    <col min="4867" max="4867" width="4.5703125" style="3" customWidth="1"/>
    <col min="4868" max="4868" width="1.85546875" style="3" customWidth="1"/>
    <col min="4869" max="4871" width="4" style="3" customWidth="1"/>
    <col min="4872" max="4872" width="53" style="3" customWidth="1"/>
    <col min="4873" max="4873" width="0" style="3" hidden="1" customWidth="1"/>
    <col min="4874" max="4875" width="21.42578125" style="3" customWidth="1"/>
    <col min="4876" max="4876" width="18.5703125" style="3" customWidth="1"/>
    <col min="4877" max="4877" width="13.140625" style="3" customWidth="1"/>
    <col min="4878" max="5121" width="10.42578125" style="3"/>
    <col min="5122" max="5122" width="4" style="3" customWidth="1"/>
    <col min="5123" max="5123" width="4.5703125" style="3" customWidth="1"/>
    <col min="5124" max="5124" width="1.85546875" style="3" customWidth="1"/>
    <col min="5125" max="5127" width="4" style="3" customWidth="1"/>
    <col min="5128" max="5128" width="53" style="3" customWidth="1"/>
    <col min="5129" max="5129" width="0" style="3" hidden="1" customWidth="1"/>
    <col min="5130" max="5131" width="21.42578125" style="3" customWidth="1"/>
    <col min="5132" max="5132" width="18.5703125" style="3" customWidth="1"/>
    <col min="5133" max="5133" width="13.140625" style="3" customWidth="1"/>
    <col min="5134" max="5377" width="10.42578125" style="3"/>
    <col min="5378" max="5378" width="4" style="3" customWidth="1"/>
    <col min="5379" max="5379" width="4.5703125" style="3" customWidth="1"/>
    <col min="5380" max="5380" width="1.85546875" style="3" customWidth="1"/>
    <col min="5381" max="5383" width="4" style="3" customWidth="1"/>
    <col min="5384" max="5384" width="53" style="3" customWidth="1"/>
    <col min="5385" max="5385" width="0" style="3" hidden="1" customWidth="1"/>
    <col min="5386" max="5387" width="21.42578125" style="3" customWidth="1"/>
    <col min="5388" max="5388" width="18.5703125" style="3" customWidth="1"/>
    <col min="5389" max="5389" width="13.140625" style="3" customWidth="1"/>
    <col min="5390" max="5633" width="10.42578125" style="3"/>
    <col min="5634" max="5634" width="4" style="3" customWidth="1"/>
    <col min="5635" max="5635" width="4.5703125" style="3" customWidth="1"/>
    <col min="5636" max="5636" width="1.85546875" style="3" customWidth="1"/>
    <col min="5637" max="5639" width="4" style="3" customWidth="1"/>
    <col min="5640" max="5640" width="53" style="3" customWidth="1"/>
    <col min="5641" max="5641" width="0" style="3" hidden="1" customWidth="1"/>
    <col min="5642" max="5643" width="21.42578125" style="3" customWidth="1"/>
    <col min="5644" max="5644" width="18.5703125" style="3" customWidth="1"/>
    <col min="5645" max="5645" width="13.140625" style="3" customWidth="1"/>
    <col min="5646" max="5889" width="10.42578125" style="3"/>
    <col min="5890" max="5890" width="4" style="3" customWidth="1"/>
    <col min="5891" max="5891" width="4.5703125" style="3" customWidth="1"/>
    <col min="5892" max="5892" width="1.85546875" style="3" customWidth="1"/>
    <col min="5893" max="5895" width="4" style="3" customWidth="1"/>
    <col min="5896" max="5896" width="53" style="3" customWidth="1"/>
    <col min="5897" max="5897" width="0" style="3" hidden="1" customWidth="1"/>
    <col min="5898" max="5899" width="21.42578125" style="3" customWidth="1"/>
    <col min="5900" max="5900" width="18.5703125" style="3" customWidth="1"/>
    <col min="5901" max="5901" width="13.140625" style="3" customWidth="1"/>
    <col min="5902" max="6145" width="10.42578125" style="3"/>
    <col min="6146" max="6146" width="4" style="3" customWidth="1"/>
    <col min="6147" max="6147" width="4.5703125" style="3" customWidth="1"/>
    <col min="6148" max="6148" width="1.85546875" style="3" customWidth="1"/>
    <col min="6149" max="6151" width="4" style="3" customWidth="1"/>
    <col min="6152" max="6152" width="53" style="3" customWidth="1"/>
    <col min="6153" max="6153" width="0" style="3" hidden="1" customWidth="1"/>
    <col min="6154" max="6155" width="21.42578125" style="3" customWidth="1"/>
    <col min="6156" max="6156" width="18.5703125" style="3" customWidth="1"/>
    <col min="6157" max="6157" width="13.140625" style="3" customWidth="1"/>
    <col min="6158" max="6401" width="10.42578125" style="3"/>
    <col min="6402" max="6402" width="4" style="3" customWidth="1"/>
    <col min="6403" max="6403" width="4.5703125" style="3" customWidth="1"/>
    <col min="6404" max="6404" width="1.85546875" style="3" customWidth="1"/>
    <col min="6405" max="6407" width="4" style="3" customWidth="1"/>
    <col min="6408" max="6408" width="53" style="3" customWidth="1"/>
    <col min="6409" max="6409" width="0" style="3" hidden="1" customWidth="1"/>
    <col min="6410" max="6411" width="21.42578125" style="3" customWidth="1"/>
    <col min="6412" max="6412" width="18.5703125" style="3" customWidth="1"/>
    <col min="6413" max="6413" width="13.140625" style="3" customWidth="1"/>
    <col min="6414" max="6657" width="10.42578125" style="3"/>
    <col min="6658" max="6658" width="4" style="3" customWidth="1"/>
    <col min="6659" max="6659" width="4.5703125" style="3" customWidth="1"/>
    <col min="6660" max="6660" width="1.85546875" style="3" customWidth="1"/>
    <col min="6661" max="6663" width="4" style="3" customWidth="1"/>
    <col min="6664" max="6664" width="53" style="3" customWidth="1"/>
    <col min="6665" max="6665" width="0" style="3" hidden="1" customWidth="1"/>
    <col min="6666" max="6667" width="21.42578125" style="3" customWidth="1"/>
    <col min="6668" max="6668" width="18.5703125" style="3" customWidth="1"/>
    <col min="6669" max="6669" width="13.140625" style="3" customWidth="1"/>
    <col min="6670" max="6913" width="10.42578125" style="3"/>
    <col min="6914" max="6914" width="4" style="3" customWidth="1"/>
    <col min="6915" max="6915" width="4.5703125" style="3" customWidth="1"/>
    <col min="6916" max="6916" width="1.85546875" style="3" customWidth="1"/>
    <col min="6917" max="6919" width="4" style="3" customWidth="1"/>
    <col min="6920" max="6920" width="53" style="3" customWidth="1"/>
    <col min="6921" max="6921" width="0" style="3" hidden="1" customWidth="1"/>
    <col min="6922" max="6923" width="21.42578125" style="3" customWidth="1"/>
    <col min="6924" max="6924" width="18.5703125" style="3" customWidth="1"/>
    <col min="6925" max="6925" width="13.140625" style="3" customWidth="1"/>
    <col min="6926" max="7169" width="10.42578125" style="3"/>
    <col min="7170" max="7170" width="4" style="3" customWidth="1"/>
    <col min="7171" max="7171" width="4.5703125" style="3" customWidth="1"/>
    <col min="7172" max="7172" width="1.85546875" style="3" customWidth="1"/>
    <col min="7173" max="7175" width="4" style="3" customWidth="1"/>
    <col min="7176" max="7176" width="53" style="3" customWidth="1"/>
    <col min="7177" max="7177" width="0" style="3" hidden="1" customWidth="1"/>
    <col min="7178" max="7179" width="21.42578125" style="3" customWidth="1"/>
    <col min="7180" max="7180" width="18.5703125" style="3" customWidth="1"/>
    <col min="7181" max="7181" width="13.140625" style="3" customWidth="1"/>
    <col min="7182" max="7425" width="10.42578125" style="3"/>
    <col min="7426" max="7426" width="4" style="3" customWidth="1"/>
    <col min="7427" max="7427" width="4.5703125" style="3" customWidth="1"/>
    <col min="7428" max="7428" width="1.85546875" style="3" customWidth="1"/>
    <col min="7429" max="7431" width="4" style="3" customWidth="1"/>
    <col min="7432" max="7432" width="53" style="3" customWidth="1"/>
    <col min="7433" max="7433" width="0" style="3" hidden="1" customWidth="1"/>
    <col min="7434" max="7435" width="21.42578125" style="3" customWidth="1"/>
    <col min="7436" max="7436" width="18.5703125" style="3" customWidth="1"/>
    <col min="7437" max="7437" width="13.140625" style="3" customWidth="1"/>
    <col min="7438" max="7681" width="10.42578125" style="3"/>
    <col min="7682" max="7682" width="4" style="3" customWidth="1"/>
    <col min="7683" max="7683" width="4.5703125" style="3" customWidth="1"/>
    <col min="7684" max="7684" width="1.85546875" style="3" customWidth="1"/>
    <col min="7685" max="7687" width="4" style="3" customWidth="1"/>
    <col min="7688" max="7688" width="53" style="3" customWidth="1"/>
    <col min="7689" max="7689" width="0" style="3" hidden="1" customWidth="1"/>
    <col min="7690" max="7691" width="21.42578125" style="3" customWidth="1"/>
    <col min="7692" max="7692" width="18.5703125" style="3" customWidth="1"/>
    <col min="7693" max="7693" width="13.140625" style="3" customWidth="1"/>
    <col min="7694" max="7937" width="10.42578125" style="3"/>
    <col min="7938" max="7938" width="4" style="3" customWidth="1"/>
    <col min="7939" max="7939" width="4.5703125" style="3" customWidth="1"/>
    <col min="7940" max="7940" width="1.85546875" style="3" customWidth="1"/>
    <col min="7941" max="7943" width="4" style="3" customWidth="1"/>
    <col min="7944" max="7944" width="53" style="3" customWidth="1"/>
    <col min="7945" max="7945" width="0" style="3" hidden="1" customWidth="1"/>
    <col min="7946" max="7947" width="21.42578125" style="3" customWidth="1"/>
    <col min="7948" max="7948" width="18.5703125" style="3" customWidth="1"/>
    <col min="7949" max="7949" width="13.140625" style="3" customWidth="1"/>
    <col min="7950" max="8193" width="10.42578125" style="3"/>
    <col min="8194" max="8194" width="4" style="3" customWidth="1"/>
    <col min="8195" max="8195" width="4.5703125" style="3" customWidth="1"/>
    <col min="8196" max="8196" width="1.85546875" style="3" customWidth="1"/>
    <col min="8197" max="8199" width="4" style="3" customWidth="1"/>
    <col min="8200" max="8200" width="53" style="3" customWidth="1"/>
    <col min="8201" max="8201" width="0" style="3" hidden="1" customWidth="1"/>
    <col min="8202" max="8203" width="21.42578125" style="3" customWidth="1"/>
    <col min="8204" max="8204" width="18.5703125" style="3" customWidth="1"/>
    <col min="8205" max="8205" width="13.140625" style="3" customWidth="1"/>
    <col min="8206" max="8449" width="10.42578125" style="3"/>
    <col min="8450" max="8450" width="4" style="3" customWidth="1"/>
    <col min="8451" max="8451" width="4.5703125" style="3" customWidth="1"/>
    <col min="8452" max="8452" width="1.85546875" style="3" customWidth="1"/>
    <col min="8453" max="8455" width="4" style="3" customWidth="1"/>
    <col min="8456" max="8456" width="53" style="3" customWidth="1"/>
    <col min="8457" max="8457" width="0" style="3" hidden="1" customWidth="1"/>
    <col min="8458" max="8459" width="21.42578125" style="3" customWidth="1"/>
    <col min="8460" max="8460" width="18.5703125" style="3" customWidth="1"/>
    <col min="8461" max="8461" width="13.140625" style="3" customWidth="1"/>
    <col min="8462" max="8705" width="10.42578125" style="3"/>
    <col min="8706" max="8706" width="4" style="3" customWidth="1"/>
    <col min="8707" max="8707" width="4.5703125" style="3" customWidth="1"/>
    <col min="8708" max="8708" width="1.85546875" style="3" customWidth="1"/>
    <col min="8709" max="8711" width="4" style="3" customWidth="1"/>
    <col min="8712" max="8712" width="53" style="3" customWidth="1"/>
    <col min="8713" max="8713" width="0" style="3" hidden="1" customWidth="1"/>
    <col min="8714" max="8715" width="21.42578125" style="3" customWidth="1"/>
    <col min="8716" max="8716" width="18.5703125" style="3" customWidth="1"/>
    <col min="8717" max="8717" width="13.140625" style="3" customWidth="1"/>
    <col min="8718" max="8961" width="10.42578125" style="3"/>
    <col min="8962" max="8962" width="4" style="3" customWidth="1"/>
    <col min="8963" max="8963" width="4.5703125" style="3" customWidth="1"/>
    <col min="8964" max="8964" width="1.85546875" style="3" customWidth="1"/>
    <col min="8965" max="8967" width="4" style="3" customWidth="1"/>
    <col min="8968" max="8968" width="53" style="3" customWidth="1"/>
    <col min="8969" max="8969" width="0" style="3" hidden="1" customWidth="1"/>
    <col min="8970" max="8971" width="21.42578125" style="3" customWidth="1"/>
    <col min="8972" max="8972" width="18.5703125" style="3" customWidth="1"/>
    <col min="8973" max="8973" width="13.140625" style="3" customWidth="1"/>
    <col min="8974" max="9217" width="10.42578125" style="3"/>
    <col min="9218" max="9218" width="4" style="3" customWidth="1"/>
    <col min="9219" max="9219" width="4.5703125" style="3" customWidth="1"/>
    <col min="9220" max="9220" width="1.85546875" style="3" customWidth="1"/>
    <col min="9221" max="9223" width="4" style="3" customWidth="1"/>
    <col min="9224" max="9224" width="53" style="3" customWidth="1"/>
    <col min="9225" max="9225" width="0" style="3" hidden="1" customWidth="1"/>
    <col min="9226" max="9227" width="21.42578125" style="3" customWidth="1"/>
    <col min="9228" max="9228" width="18.5703125" style="3" customWidth="1"/>
    <col min="9229" max="9229" width="13.140625" style="3" customWidth="1"/>
    <col min="9230" max="9473" width="10.42578125" style="3"/>
    <col min="9474" max="9474" width="4" style="3" customWidth="1"/>
    <col min="9475" max="9475" width="4.5703125" style="3" customWidth="1"/>
    <col min="9476" max="9476" width="1.85546875" style="3" customWidth="1"/>
    <col min="9477" max="9479" width="4" style="3" customWidth="1"/>
    <col min="9480" max="9480" width="53" style="3" customWidth="1"/>
    <col min="9481" max="9481" width="0" style="3" hidden="1" customWidth="1"/>
    <col min="9482" max="9483" width="21.42578125" style="3" customWidth="1"/>
    <col min="9484" max="9484" width="18.5703125" style="3" customWidth="1"/>
    <col min="9485" max="9485" width="13.140625" style="3" customWidth="1"/>
    <col min="9486" max="9729" width="10.42578125" style="3"/>
    <col min="9730" max="9730" width="4" style="3" customWidth="1"/>
    <col min="9731" max="9731" width="4.5703125" style="3" customWidth="1"/>
    <col min="9732" max="9732" width="1.85546875" style="3" customWidth="1"/>
    <col min="9733" max="9735" width="4" style="3" customWidth="1"/>
    <col min="9736" max="9736" width="53" style="3" customWidth="1"/>
    <col min="9737" max="9737" width="0" style="3" hidden="1" customWidth="1"/>
    <col min="9738" max="9739" width="21.42578125" style="3" customWidth="1"/>
    <col min="9740" max="9740" width="18.5703125" style="3" customWidth="1"/>
    <col min="9741" max="9741" width="13.140625" style="3" customWidth="1"/>
    <col min="9742" max="9985" width="10.42578125" style="3"/>
    <col min="9986" max="9986" width="4" style="3" customWidth="1"/>
    <col min="9987" max="9987" width="4.5703125" style="3" customWidth="1"/>
    <col min="9988" max="9988" width="1.85546875" style="3" customWidth="1"/>
    <col min="9989" max="9991" width="4" style="3" customWidth="1"/>
    <col min="9992" max="9992" width="53" style="3" customWidth="1"/>
    <col min="9993" max="9993" width="0" style="3" hidden="1" customWidth="1"/>
    <col min="9994" max="9995" width="21.42578125" style="3" customWidth="1"/>
    <col min="9996" max="9996" width="18.5703125" style="3" customWidth="1"/>
    <col min="9997" max="9997" width="13.140625" style="3" customWidth="1"/>
    <col min="9998" max="10241" width="10.42578125" style="3"/>
    <col min="10242" max="10242" width="4" style="3" customWidth="1"/>
    <col min="10243" max="10243" width="4.5703125" style="3" customWidth="1"/>
    <col min="10244" max="10244" width="1.85546875" style="3" customWidth="1"/>
    <col min="10245" max="10247" width="4" style="3" customWidth="1"/>
    <col min="10248" max="10248" width="53" style="3" customWidth="1"/>
    <col min="10249" max="10249" width="0" style="3" hidden="1" customWidth="1"/>
    <col min="10250" max="10251" width="21.42578125" style="3" customWidth="1"/>
    <col min="10252" max="10252" width="18.5703125" style="3" customWidth="1"/>
    <col min="10253" max="10253" width="13.140625" style="3" customWidth="1"/>
    <col min="10254" max="10497" width="10.42578125" style="3"/>
    <col min="10498" max="10498" width="4" style="3" customWidth="1"/>
    <col min="10499" max="10499" width="4.5703125" style="3" customWidth="1"/>
    <col min="10500" max="10500" width="1.85546875" style="3" customWidth="1"/>
    <col min="10501" max="10503" width="4" style="3" customWidth="1"/>
    <col min="10504" max="10504" width="53" style="3" customWidth="1"/>
    <col min="10505" max="10505" width="0" style="3" hidden="1" customWidth="1"/>
    <col min="10506" max="10507" width="21.42578125" style="3" customWidth="1"/>
    <col min="10508" max="10508" width="18.5703125" style="3" customWidth="1"/>
    <col min="10509" max="10509" width="13.140625" style="3" customWidth="1"/>
    <col min="10510" max="10753" width="10.42578125" style="3"/>
    <col min="10754" max="10754" width="4" style="3" customWidth="1"/>
    <col min="10755" max="10755" width="4.5703125" style="3" customWidth="1"/>
    <col min="10756" max="10756" width="1.85546875" style="3" customWidth="1"/>
    <col min="10757" max="10759" width="4" style="3" customWidth="1"/>
    <col min="10760" max="10760" width="53" style="3" customWidth="1"/>
    <col min="10761" max="10761" width="0" style="3" hidden="1" customWidth="1"/>
    <col min="10762" max="10763" width="21.42578125" style="3" customWidth="1"/>
    <col min="10764" max="10764" width="18.5703125" style="3" customWidth="1"/>
    <col min="10765" max="10765" width="13.140625" style="3" customWidth="1"/>
    <col min="10766" max="11009" width="10.42578125" style="3"/>
    <col min="11010" max="11010" width="4" style="3" customWidth="1"/>
    <col min="11011" max="11011" width="4.5703125" style="3" customWidth="1"/>
    <col min="11012" max="11012" width="1.85546875" style="3" customWidth="1"/>
    <col min="11013" max="11015" width="4" style="3" customWidth="1"/>
    <col min="11016" max="11016" width="53" style="3" customWidth="1"/>
    <col min="11017" max="11017" width="0" style="3" hidden="1" customWidth="1"/>
    <col min="11018" max="11019" width="21.42578125" style="3" customWidth="1"/>
    <col min="11020" max="11020" width="18.5703125" style="3" customWidth="1"/>
    <col min="11021" max="11021" width="13.140625" style="3" customWidth="1"/>
    <col min="11022" max="11265" width="10.42578125" style="3"/>
    <col min="11266" max="11266" width="4" style="3" customWidth="1"/>
    <col min="11267" max="11267" width="4.5703125" style="3" customWidth="1"/>
    <col min="11268" max="11268" width="1.85546875" style="3" customWidth="1"/>
    <col min="11269" max="11271" width="4" style="3" customWidth="1"/>
    <col min="11272" max="11272" width="53" style="3" customWidth="1"/>
    <col min="11273" max="11273" width="0" style="3" hidden="1" customWidth="1"/>
    <col min="11274" max="11275" width="21.42578125" style="3" customWidth="1"/>
    <col min="11276" max="11276" width="18.5703125" style="3" customWidth="1"/>
    <col min="11277" max="11277" width="13.140625" style="3" customWidth="1"/>
    <col min="11278" max="11521" width="10.42578125" style="3"/>
    <col min="11522" max="11522" width="4" style="3" customWidth="1"/>
    <col min="11523" max="11523" width="4.5703125" style="3" customWidth="1"/>
    <col min="11524" max="11524" width="1.85546875" style="3" customWidth="1"/>
    <col min="11525" max="11527" width="4" style="3" customWidth="1"/>
    <col min="11528" max="11528" width="53" style="3" customWidth="1"/>
    <col min="11529" max="11529" width="0" style="3" hidden="1" customWidth="1"/>
    <col min="11530" max="11531" width="21.42578125" style="3" customWidth="1"/>
    <col min="11532" max="11532" width="18.5703125" style="3" customWidth="1"/>
    <col min="11533" max="11533" width="13.140625" style="3" customWidth="1"/>
    <col min="11534" max="11777" width="10.42578125" style="3"/>
    <col min="11778" max="11778" width="4" style="3" customWidth="1"/>
    <col min="11779" max="11779" width="4.5703125" style="3" customWidth="1"/>
    <col min="11780" max="11780" width="1.85546875" style="3" customWidth="1"/>
    <col min="11781" max="11783" width="4" style="3" customWidth="1"/>
    <col min="11784" max="11784" width="53" style="3" customWidth="1"/>
    <col min="11785" max="11785" width="0" style="3" hidden="1" customWidth="1"/>
    <col min="11786" max="11787" width="21.42578125" style="3" customWidth="1"/>
    <col min="11788" max="11788" width="18.5703125" style="3" customWidth="1"/>
    <col min="11789" max="11789" width="13.140625" style="3" customWidth="1"/>
    <col min="11790" max="12033" width="10.42578125" style="3"/>
    <col min="12034" max="12034" width="4" style="3" customWidth="1"/>
    <col min="12035" max="12035" width="4.5703125" style="3" customWidth="1"/>
    <col min="12036" max="12036" width="1.85546875" style="3" customWidth="1"/>
    <col min="12037" max="12039" width="4" style="3" customWidth="1"/>
    <col min="12040" max="12040" width="53" style="3" customWidth="1"/>
    <col min="12041" max="12041" width="0" style="3" hidden="1" customWidth="1"/>
    <col min="12042" max="12043" width="21.42578125" style="3" customWidth="1"/>
    <col min="12044" max="12044" width="18.5703125" style="3" customWidth="1"/>
    <col min="12045" max="12045" width="13.140625" style="3" customWidth="1"/>
    <col min="12046" max="12289" width="10.42578125" style="3"/>
    <col min="12290" max="12290" width="4" style="3" customWidth="1"/>
    <col min="12291" max="12291" width="4.5703125" style="3" customWidth="1"/>
    <col min="12292" max="12292" width="1.85546875" style="3" customWidth="1"/>
    <col min="12293" max="12295" width="4" style="3" customWidth="1"/>
    <col min="12296" max="12296" width="53" style="3" customWidth="1"/>
    <col min="12297" max="12297" width="0" style="3" hidden="1" customWidth="1"/>
    <col min="12298" max="12299" width="21.42578125" style="3" customWidth="1"/>
    <col min="12300" max="12300" width="18.5703125" style="3" customWidth="1"/>
    <col min="12301" max="12301" width="13.140625" style="3" customWidth="1"/>
    <col min="12302" max="12545" width="10.42578125" style="3"/>
    <col min="12546" max="12546" width="4" style="3" customWidth="1"/>
    <col min="12547" max="12547" width="4.5703125" style="3" customWidth="1"/>
    <col min="12548" max="12548" width="1.85546875" style="3" customWidth="1"/>
    <col min="12549" max="12551" width="4" style="3" customWidth="1"/>
    <col min="12552" max="12552" width="53" style="3" customWidth="1"/>
    <col min="12553" max="12553" width="0" style="3" hidden="1" customWidth="1"/>
    <col min="12554" max="12555" width="21.42578125" style="3" customWidth="1"/>
    <col min="12556" max="12556" width="18.5703125" style="3" customWidth="1"/>
    <col min="12557" max="12557" width="13.140625" style="3" customWidth="1"/>
    <col min="12558" max="12801" width="10.42578125" style="3"/>
    <col min="12802" max="12802" width="4" style="3" customWidth="1"/>
    <col min="12803" max="12803" width="4.5703125" style="3" customWidth="1"/>
    <col min="12804" max="12804" width="1.85546875" style="3" customWidth="1"/>
    <col min="12805" max="12807" width="4" style="3" customWidth="1"/>
    <col min="12808" max="12808" width="53" style="3" customWidth="1"/>
    <col min="12809" max="12809" width="0" style="3" hidden="1" customWidth="1"/>
    <col min="12810" max="12811" width="21.42578125" style="3" customWidth="1"/>
    <col min="12812" max="12812" width="18.5703125" style="3" customWidth="1"/>
    <col min="12813" max="12813" width="13.140625" style="3" customWidth="1"/>
    <col min="12814" max="13057" width="10.42578125" style="3"/>
    <col min="13058" max="13058" width="4" style="3" customWidth="1"/>
    <col min="13059" max="13059" width="4.5703125" style="3" customWidth="1"/>
    <col min="13060" max="13060" width="1.85546875" style="3" customWidth="1"/>
    <col min="13061" max="13063" width="4" style="3" customWidth="1"/>
    <col min="13064" max="13064" width="53" style="3" customWidth="1"/>
    <col min="13065" max="13065" width="0" style="3" hidden="1" customWidth="1"/>
    <col min="13066" max="13067" width="21.42578125" style="3" customWidth="1"/>
    <col min="13068" max="13068" width="18.5703125" style="3" customWidth="1"/>
    <col min="13069" max="13069" width="13.140625" style="3" customWidth="1"/>
    <col min="13070" max="13313" width="10.42578125" style="3"/>
    <col min="13314" max="13314" width="4" style="3" customWidth="1"/>
    <col min="13315" max="13315" width="4.5703125" style="3" customWidth="1"/>
    <col min="13316" max="13316" width="1.85546875" style="3" customWidth="1"/>
    <col min="13317" max="13319" width="4" style="3" customWidth="1"/>
    <col min="13320" max="13320" width="53" style="3" customWidth="1"/>
    <col min="13321" max="13321" width="0" style="3" hidden="1" customWidth="1"/>
    <col min="13322" max="13323" width="21.42578125" style="3" customWidth="1"/>
    <col min="13324" max="13324" width="18.5703125" style="3" customWidth="1"/>
    <col min="13325" max="13325" width="13.140625" style="3" customWidth="1"/>
    <col min="13326" max="13569" width="10.42578125" style="3"/>
    <col min="13570" max="13570" width="4" style="3" customWidth="1"/>
    <col min="13571" max="13571" width="4.5703125" style="3" customWidth="1"/>
    <col min="13572" max="13572" width="1.85546875" style="3" customWidth="1"/>
    <col min="13573" max="13575" width="4" style="3" customWidth="1"/>
    <col min="13576" max="13576" width="53" style="3" customWidth="1"/>
    <col min="13577" max="13577" width="0" style="3" hidden="1" customWidth="1"/>
    <col min="13578" max="13579" width="21.42578125" style="3" customWidth="1"/>
    <col min="13580" max="13580" width="18.5703125" style="3" customWidth="1"/>
    <col min="13581" max="13581" width="13.140625" style="3" customWidth="1"/>
    <col min="13582" max="13825" width="10.42578125" style="3"/>
    <col min="13826" max="13826" width="4" style="3" customWidth="1"/>
    <col min="13827" max="13827" width="4.5703125" style="3" customWidth="1"/>
    <col min="13828" max="13828" width="1.85546875" style="3" customWidth="1"/>
    <col min="13829" max="13831" width="4" style="3" customWidth="1"/>
    <col min="13832" max="13832" width="53" style="3" customWidth="1"/>
    <col min="13833" max="13833" width="0" style="3" hidden="1" customWidth="1"/>
    <col min="13834" max="13835" width="21.42578125" style="3" customWidth="1"/>
    <col min="13836" max="13836" width="18.5703125" style="3" customWidth="1"/>
    <col min="13837" max="13837" width="13.140625" style="3" customWidth="1"/>
    <col min="13838" max="14081" width="10.42578125" style="3"/>
    <col min="14082" max="14082" width="4" style="3" customWidth="1"/>
    <col min="14083" max="14083" width="4.5703125" style="3" customWidth="1"/>
    <col min="14084" max="14084" width="1.85546875" style="3" customWidth="1"/>
    <col min="14085" max="14087" width="4" style="3" customWidth="1"/>
    <col min="14088" max="14088" width="53" style="3" customWidth="1"/>
    <col min="14089" max="14089" width="0" style="3" hidden="1" customWidth="1"/>
    <col min="14090" max="14091" width="21.42578125" style="3" customWidth="1"/>
    <col min="14092" max="14092" width="18.5703125" style="3" customWidth="1"/>
    <col min="14093" max="14093" width="13.140625" style="3" customWidth="1"/>
    <col min="14094" max="14337" width="10.42578125" style="3"/>
    <col min="14338" max="14338" width="4" style="3" customWidth="1"/>
    <col min="14339" max="14339" width="4.5703125" style="3" customWidth="1"/>
    <col min="14340" max="14340" width="1.85546875" style="3" customWidth="1"/>
    <col min="14341" max="14343" width="4" style="3" customWidth="1"/>
    <col min="14344" max="14344" width="53" style="3" customWidth="1"/>
    <col min="14345" max="14345" width="0" style="3" hidden="1" customWidth="1"/>
    <col min="14346" max="14347" width="21.42578125" style="3" customWidth="1"/>
    <col min="14348" max="14348" width="18.5703125" style="3" customWidth="1"/>
    <col min="14349" max="14349" width="13.140625" style="3" customWidth="1"/>
    <col min="14350" max="14593" width="10.42578125" style="3"/>
    <col min="14594" max="14594" width="4" style="3" customWidth="1"/>
    <col min="14595" max="14595" width="4.5703125" style="3" customWidth="1"/>
    <col min="14596" max="14596" width="1.85546875" style="3" customWidth="1"/>
    <col min="14597" max="14599" width="4" style="3" customWidth="1"/>
    <col min="14600" max="14600" width="53" style="3" customWidth="1"/>
    <col min="14601" max="14601" width="0" style="3" hidden="1" customWidth="1"/>
    <col min="14602" max="14603" width="21.42578125" style="3" customWidth="1"/>
    <col min="14604" max="14604" width="18.5703125" style="3" customWidth="1"/>
    <col min="14605" max="14605" width="13.140625" style="3" customWidth="1"/>
    <col min="14606" max="14849" width="10.42578125" style="3"/>
    <col min="14850" max="14850" width="4" style="3" customWidth="1"/>
    <col min="14851" max="14851" width="4.5703125" style="3" customWidth="1"/>
    <col min="14852" max="14852" width="1.85546875" style="3" customWidth="1"/>
    <col min="14853" max="14855" width="4" style="3" customWidth="1"/>
    <col min="14856" max="14856" width="53" style="3" customWidth="1"/>
    <col min="14857" max="14857" width="0" style="3" hidden="1" customWidth="1"/>
    <col min="14858" max="14859" width="21.42578125" style="3" customWidth="1"/>
    <col min="14860" max="14860" width="18.5703125" style="3" customWidth="1"/>
    <col min="14861" max="14861" width="13.140625" style="3" customWidth="1"/>
    <col min="14862" max="15105" width="10.42578125" style="3"/>
    <col min="15106" max="15106" width="4" style="3" customWidth="1"/>
    <col min="15107" max="15107" width="4.5703125" style="3" customWidth="1"/>
    <col min="15108" max="15108" width="1.85546875" style="3" customWidth="1"/>
    <col min="15109" max="15111" width="4" style="3" customWidth="1"/>
    <col min="15112" max="15112" width="53" style="3" customWidth="1"/>
    <col min="15113" max="15113" width="0" style="3" hidden="1" customWidth="1"/>
    <col min="15114" max="15115" width="21.42578125" style="3" customWidth="1"/>
    <col min="15116" max="15116" width="18.5703125" style="3" customWidth="1"/>
    <col min="15117" max="15117" width="13.140625" style="3" customWidth="1"/>
    <col min="15118" max="15361" width="10.42578125" style="3"/>
    <col min="15362" max="15362" width="4" style="3" customWidth="1"/>
    <col min="15363" max="15363" width="4.5703125" style="3" customWidth="1"/>
    <col min="15364" max="15364" width="1.85546875" style="3" customWidth="1"/>
    <col min="15365" max="15367" width="4" style="3" customWidth="1"/>
    <col min="15368" max="15368" width="53" style="3" customWidth="1"/>
    <col min="15369" max="15369" width="0" style="3" hidden="1" customWidth="1"/>
    <col min="15370" max="15371" width="21.42578125" style="3" customWidth="1"/>
    <col min="15372" max="15372" width="18.5703125" style="3" customWidth="1"/>
    <col min="15373" max="15373" width="13.140625" style="3" customWidth="1"/>
    <col min="15374" max="15617" width="10.42578125" style="3"/>
    <col min="15618" max="15618" width="4" style="3" customWidth="1"/>
    <col min="15619" max="15619" width="4.5703125" style="3" customWidth="1"/>
    <col min="15620" max="15620" width="1.85546875" style="3" customWidth="1"/>
    <col min="15621" max="15623" width="4" style="3" customWidth="1"/>
    <col min="15624" max="15624" width="53" style="3" customWidth="1"/>
    <col min="15625" max="15625" width="0" style="3" hidden="1" customWidth="1"/>
    <col min="15626" max="15627" width="21.42578125" style="3" customWidth="1"/>
    <col min="15628" max="15628" width="18.5703125" style="3" customWidth="1"/>
    <col min="15629" max="15629" width="13.140625" style="3" customWidth="1"/>
    <col min="15630" max="15873" width="10.42578125" style="3"/>
    <col min="15874" max="15874" width="4" style="3" customWidth="1"/>
    <col min="15875" max="15875" width="4.5703125" style="3" customWidth="1"/>
    <col min="15876" max="15876" width="1.85546875" style="3" customWidth="1"/>
    <col min="15877" max="15879" width="4" style="3" customWidth="1"/>
    <col min="15880" max="15880" width="53" style="3" customWidth="1"/>
    <col min="15881" max="15881" width="0" style="3" hidden="1" customWidth="1"/>
    <col min="15882" max="15883" width="21.42578125" style="3" customWidth="1"/>
    <col min="15884" max="15884" width="18.5703125" style="3" customWidth="1"/>
    <col min="15885" max="15885" width="13.140625" style="3" customWidth="1"/>
    <col min="15886" max="16129" width="10.42578125" style="3"/>
    <col min="16130" max="16130" width="4" style="3" customWidth="1"/>
    <col min="16131" max="16131" width="4.5703125" style="3" customWidth="1"/>
    <col min="16132" max="16132" width="1.85546875" style="3" customWidth="1"/>
    <col min="16133" max="16135" width="4" style="3" customWidth="1"/>
    <col min="16136" max="16136" width="53" style="3" customWidth="1"/>
    <col min="16137" max="16137" width="0" style="3" hidden="1" customWidth="1"/>
    <col min="16138" max="16139" width="21.42578125" style="3" customWidth="1"/>
    <col min="16140" max="16140" width="18.5703125" style="3" customWidth="1"/>
    <col min="16141" max="16141" width="13.140625" style="3" customWidth="1"/>
    <col min="16142" max="16384" width="10.42578125" style="3"/>
  </cols>
  <sheetData>
    <row r="1" spans="1:18" s="1" customFormat="1" ht="27.95" customHeight="1" x14ac:dyDescent="0.25">
      <c r="A1" s="49"/>
      <c r="B1" s="50"/>
      <c r="C1" s="50"/>
      <c r="D1" s="50"/>
      <c r="E1" s="50"/>
      <c r="F1" s="50"/>
      <c r="G1" s="361" t="s">
        <v>299</v>
      </c>
      <c r="H1" s="361"/>
      <c r="I1" s="361"/>
      <c r="J1" s="361"/>
      <c r="K1" s="361"/>
      <c r="L1" s="349" t="s">
        <v>0</v>
      </c>
      <c r="M1" s="350"/>
    </row>
    <row r="2" spans="1:18" s="1" customFormat="1" ht="42.95" customHeight="1" thickBot="1" x14ac:dyDescent="0.3">
      <c r="A2" s="51"/>
      <c r="B2" s="52"/>
      <c r="C2" s="52"/>
      <c r="D2" s="52"/>
      <c r="E2" s="52"/>
      <c r="F2" s="52"/>
      <c r="G2" s="362"/>
      <c r="H2" s="362"/>
      <c r="I2" s="362"/>
      <c r="J2" s="362"/>
      <c r="K2" s="362"/>
      <c r="L2" s="351"/>
      <c r="M2" s="352"/>
    </row>
    <row r="3" spans="1:18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2"/>
      <c r="I3" s="32"/>
      <c r="J3" s="32"/>
      <c r="K3" s="32"/>
    </row>
    <row r="4" spans="1:18" ht="19.5" customHeight="1" x14ac:dyDescent="0.25">
      <c r="A4" s="357" t="s">
        <v>290</v>
      </c>
      <c r="B4" s="358"/>
      <c r="C4" s="358"/>
      <c r="D4" s="358"/>
      <c r="E4" s="358"/>
      <c r="F4" s="358"/>
      <c r="G4" s="358"/>
      <c r="H4" s="358"/>
      <c r="I4" s="366"/>
      <c r="J4" s="355" t="s">
        <v>294</v>
      </c>
      <c r="K4" s="355" t="s">
        <v>295</v>
      </c>
      <c r="L4" s="353" t="s">
        <v>52</v>
      </c>
      <c r="M4" s="354"/>
    </row>
    <row r="5" spans="1:18" ht="32.25" customHeight="1" x14ac:dyDescent="0.25">
      <c r="A5" s="359"/>
      <c r="B5" s="360"/>
      <c r="C5" s="360"/>
      <c r="D5" s="360"/>
      <c r="E5" s="360"/>
      <c r="F5" s="360"/>
      <c r="G5" s="360"/>
      <c r="H5" s="360"/>
      <c r="I5" s="367"/>
      <c r="J5" s="356"/>
      <c r="K5" s="356"/>
      <c r="L5" s="4" t="s">
        <v>1</v>
      </c>
      <c r="M5" s="33" t="s">
        <v>2</v>
      </c>
    </row>
    <row r="6" spans="1:18" s="8" customFormat="1" ht="27" customHeight="1" x14ac:dyDescent="0.25">
      <c r="A6" s="34" t="s">
        <v>3</v>
      </c>
      <c r="B6" s="5" t="s">
        <v>38</v>
      </c>
      <c r="C6" s="5"/>
      <c r="D6" s="5"/>
      <c r="E6" s="5"/>
      <c r="F6" s="5"/>
      <c r="G6" s="5"/>
      <c r="H6" s="244"/>
      <c r="I6" s="239"/>
      <c r="J6" s="341"/>
      <c r="K6" s="342"/>
      <c r="L6" s="19"/>
      <c r="M6" s="35"/>
      <c r="R6" s="288"/>
    </row>
    <row r="7" spans="1:18" s="16" customFormat="1" ht="27" customHeight="1" x14ac:dyDescent="0.25">
      <c r="A7" s="38"/>
      <c r="B7" s="139"/>
      <c r="C7" s="140" t="s">
        <v>5</v>
      </c>
      <c r="D7" s="102" t="s">
        <v>40</v>
      </c>
      <c r="E7" s="297"/>
      <c r="F7" s="100"/>
      <c r="G7" s="100"/>
      <c r="H7" s="245"/>
      <c r="I7" s="240"/>
      <c r="J7" s="395">
        <v>9015728.8800000008</v>
      </c>
      <c r="K7" s="395">
        <v>9015728.8800000008</v>
      </c>
      <c r="L7" s="21">
        <f t="shared" ref="L7:L22" si="0">J7-K7</f>
        <v>0</v>
      </c>
      <c r="M7" s="298" t="str">
        <f>IF(L7=0,"-",L7/J7)</f>
        <v>-</v>
      </c>
      <c r="R7" s="288"/>
    </row>
    <row r="8" spans="1:18" s="16" customFormat="1" ht="27" customHeight="1" x14ac:dyDescent="0.25">
      <c r="A8" s="38"/>
      <c r="B8" s="139"/>
      <c r="C8" s="140" t="s">
        <v>13</v>
      </c>
      <c r="D8" s="102" t="s">
        <v>39</v>
      </c>
      <c r="E8" s="297"/>
      <c r="F8" s="100"/>
      <c r="G8" s="100"/>
      <c r="H8" s="245"/>
      <c r="I8" s="240"/>
      <c r="J8" s="395">
        <f>J14+J16+J10</f>
        <v>207090695.70999998</v>
      </c>
      <c r="K8" s="395">
        <v>213252124.28000003</v>
      </c>
      <c r="L8" s="21">
        <f t="shared" si="0"/>
        <v>-6161428.5700000525</v>
      </c>
      <c r="M8" s="298">
        <f t="shared" ref="M8:M70" si="1">IF(L8=0,"-",L8/J8)</f>
        <v>-2.9752319624384408E-2</v>
      </c>
      <c r="R8" s="288"/>
    </row>
    <row r="9" spans="1:18" s="89" customFormat="1" ht="27" customHeight="1" x14ac:dyDescent="0.25">
      <c r="A9" s="84"/>
      <c r="B9" s="142"/>
      <c r="C9" s="144"/>
      <c r="D9" s="142" t="s">
        <v>7</v>
      </c>
      <c r="E9" s="104" t="s">
        <v>170</v>
      </c>
      <c r="F9" s="104"/>
      <c r="G9" s="104"/>
      <c r="H9" s="246"/>
      <c r="I9" s="241"/>
      <c r="J9" s="396"/>
      <c r="K9" s="396"/>
      <c r="L9" s="86">
        <f t="shared" si="0"/>
        <v>0</v>
      </c>
      <c r="M9" s="299" t="str">
        <f t="shared" si="1"/>
        <v>-</v>
      </c>
      <c r="R9" s="288"/>
    </row>
    <row r="10" spans="1:18" s="89" customFormat="1" ht="27" customHeight="1" x14ac:dyDescent="0.25">
      <c r="A10" s="84"/>
      <c r="B10" s="142"/>
      <c r="C10" s="142"/>
      <c r="D10" s="142" t="s">
        <v>9</v>
      </c>
      <c r="E10" s="104" t="s">
        <v>82</v>
      </c>
      <c r="F10" s="104"/>
      <c r="G10" s="104"/>
      <c r="H10" s="221"/>
      <c r="I10" s="219"/>
      <c r="J10" s="397">
        <f>SUM(J11:J13)</f>
        <v>77630640.290000007</v>
      </c>
      <c r="K10" s="397">
        <v>81342689.329999998</v>
      </c>
      <c r="L10" s="90">
        <f t="shared" si="0"/>
        <v>-3712049.0399999917</v>
      </c>
      <c r="M10" s="300" t="str">
        <f>IF(L10&lt;=0,"-",L10/J10)</f>
        <v>-</v>
      </c>
      <c r="R10" s="288"/>
    </row>
    <row r="11" spans="1:18" s="194" customFormat="1" ht="27" customHeight="1" x14ac:dyDescent="0.25">
      <c r="A11" s="190"/>
      <c r="B11" s="191"/>
      <c r="C11" s="191"/>
      <c r="D11" s="191"/>
      <c r="E11" s="192" t="s">
        <v>17</v>
      </c>
      <c r="F11" s="192" t="s">
        <v>260</v>
      </c>
      <c r="G11" s="216"/>
      <c r="H11" s="247"/>
      <c r="I11" s="242"/>
      <c r="J11" s="398"/>
      <c r="K11" s="398"/>
      <c r="L11" s="90">
        <f t="shared" si="0"/>
        <v>0</v>
      </c>
      <c r="M11" s="300" t="str">
        <f>IF(L11&lt;=0,"-",L11/J11)</f>
        <v>-</v>
      </c>
      <c r="R11" s="288"/>
    </row>
    <row r="12" spans="1:18" s="89" customFormat="1" ht="27" customHeight="1" x14ac:dyDescent="0.25">
      <c r="A12" s="84"/>
      <c r="B12" s="142"/>
      <c r="C12" s="142"/>
      <c r="D12" s="191"/>
      <c r="E12" s="192" t="s">
        <v>18</v>
      </c>
      <c r="F12" s="105" t="s">
        <v>184</v>
      </c>
      <c r="G12" s="104"/>
      <c r="H12" s="230"/>
      <c r="I12" s="220"/>
      <c r="J12" s="399"/>
      <c r="K12" s="399"/>
      <c r="L12" s="91">
        <f t="shared" si="0"/>
        <v>0</v>
      </c>
      <c r="M12" s="301" t="str">
        <f t="shared" si="1"/>
        <v>-</v>
      </c>
      <c r="R12" s="288"/>
    </row>
    <row r="13" spans="1:18" s="89" customFormat="1" ht="27" customHeight="1" x14ac:dyDescent="0.25">
      <c r="A13" s="84"/>
      <c r="B13" s="142"/>
      <c r="C13" s="142"/>
      <c r="D13" s="191"/>
      <c r="E13" s="192" t="s">
        <v>59</v>
      </c>
      <c r="F13" s="105" t="s">
        <v>129</v>
      </c>
      <c r="G13" s="104"/>
      <c r="H13" s="230"/>
      <c r="I13" s="220"/>
      <c r="J13" s="399">
        <v>77630640.290000007</v>
      </c>
      <c r="K13" s="399">
        <v>81342689.329999998</v>
      </c>
      <c r="L13" s="91">
        <f t="shared" si="0"/>
        <v>-3712049.0399999917</v>
      </c>
      <c r="M13" s="301">
        <f t="shared" si="1"/>
        <v>-4.7816803083590688E-2</v>
      </c>
      <c r="R13" s="288"/>
    </row>
    <row r="14" spans="1:18" s="89" customFormat="1" ht="27" customHeight="1" x14ac:dyDescent="0.25">
      <c r="A14" s="84"/>
      <c r="B14" s="142"/>
      <c r="C14" s="142"/>
      <c r="D14" s="142" t="s">
        <v>10</v>
      </c>
      <c r="E14" s="104" t="s">
        <v>81</v>
      </c>
      <c r="F14" s="104"/>
      <c r="G14" s="104"/>
      <c r="H14" s="221"/>
      <c r="I14" s="219"/>
      <c r="J14" s="397">
        <v>73043261.769999996</v>
      </c>
      <c r="K14" s="397">
        <v>77595312.930000007</v>
      </c>
      <c r="L14" s="90">
        <f t="shared" si="0"/>
        <v>-4552051.1600000113</v>
      </c>
      <c r="M14" s="300">
        <f t="shared" si="1"/>
        <v>-6.2319932731558406E-2</v>
      </c>
      <c r="R14" s="288"/>
    </row>
    <row r="15" spans="1:18" s="89" customFormat="1" ht="27" customHeight="1" x14ac:dyDescent="0.25">
      <c r="A15" s="84"/>
      <c r="B15" s="142"/>
      <c r="C15" s="142"/>
      <c r="D15" s="142" t="s">
        <v>11</v>
      </c>
      <c r="E15" s="104" t="s">
        <v>178</v>
      </c>
      <c r="F15" s="104"/>
      <c r="G15" s="104"/>
      <c r="H15" s="221"/>
      <c r="I15" s="219"/>
      <c r="J15" s="397"/>
      <c r="K15" s="397"/>
      <c r="L15" s="90">
        <f t="shared" si="0"/>
        <v>0</v>
      </c>
      <c r="M15" s="300" t="str">
        <f t="shared" si="1"/>
        <v>-</v>
      </c>
      <c r="R15" s="288"/>
    </row>
    <row r="16" spans="1:18" s="89" customFormat="1" ht="27" customHeight="1" x14ac:dyDescent="0.25">
      <c r="A16" s="84"/>
      <c r="B16" s="142"/>
      <c r="C16" s="142"/>
      <c r="D16" s="142" t="s">
        <v>12</v>
      </c>
      <c r="E16" s="104" t="s">
        <v>171</v>
      </c>
      <c r="F16" s="104"/>
      <c r="G16" s="104"/>
      <c r="H16" s="221"/>
      <c r="I16" s="219"/>
      <c r="J16" s="397">
        <v>56416793.649999999</v>
      </c>
      <c r="K16" s="397">
        <v>54314122.020000003</v>
      </c>
      <c r="L16" s="90">
        <f t="shared" si="0"/>
        <v>2102671.6299999952</v>
      </c>
      <c r="M16" s="300">
        <f t="shared" si="1"/>
        <v>3.727031427990405E-2</v>
      </c>
      <c r="R16" s="288"/>
    </row>
    <row r="17" spans="1:18" s="89" customFormat="1" ht="27" customHeight="1" x14ac:dyDescent="0.25">
      <c r="A17" s="84"/>
      <c r="B17" s="142"/>
      <c r="C17" s="144" t="s">
        <v>26</v>
      </c>
      <c r="D17" s="106" t="s">
        <v>185</v>
      </c>
      <c r="E17" s="302"/>
      <c r="F17" s="104"/>
      <c r="G17" s="104"/>
      <c r="H17" s="246"/>
      <c r="I17" s="241"/>
      <c r="J17" s="396">
        <v>1571417.47</v>
      </c>
      <c r="K17" s="396">
        <v>1808684.92</v>
      </c>
      <c r="L17" s="86">
        <f t="shared" si="0"/>
        <v>-237267.44999999995</v>
      </c>
      <c r="M17" s="299">
        <f t="shared" si="1"/>
        <v>-0.15098944394451716</v>
      </c>
      <c r="R17" s="288"/>
    </row>
    <row r="18" spans="1:18" s="89" customFormat="1" ht="27" customHeight="1" x14ac:dyDescent="0.25">
      <c r="A18" s="84"/>
      <c r="B18" s="142"/>
      <c r="C18" s="144" t="s">
        <v>30</v>
      </c>
      <c r="D18" s="106" t="s">
        <v>83</v>
      </c>
      <c r="E18" s="302"/>
      <c r="F18" s="104"/>
      <c r="G18" s="104"/>
      <c r="H18" s="246"/>
      <c r="I18" s="241"/>
      <c r="J18" s="396">
        <v>2501737.98</v>
      </c>
      <c r="K18" s="396">
        <v>2602860.12</v>
      </c>
      <c r="L18" s="86">
        <f t="shared" si="0"/>
        <v>-101122.14000000013</v>
      </c>
      <c r="M18" s="299">
        <f t="shared" si="1"/>
        <v>-4.0420755813924257E-2</v>
      </c>
      <c r="R18" s="288"/>
    </row>
    <row r="19" spans="1:18" s="16" customFormat="1" ht="27" customHeight="1" x14ac:dyDescent="0.25">
      <c r="A19" s="38"/>
      <c r="B19" s="139"/>
      <c r="C19" s="140" t="s">
        <v>42</v>
      </c>
      <c r="D19" s="102" t="s">
        <v>41</v>
      </c>
      <c r="E19" s="297"/>
      <c r="F19" s="100"/>
      <c r="G19" s="100"/>
      <c r="H19" s="245"/>
      <c r="I19" s="240"/>
      <c r="J19" s="395"/>
      <c r="K19" s="395"/>
      <c r="L19" s="21">
        <f t="shared" si="0"/>
        <v>0</v>
      </c>
      <c r="M19" s="298">
        <v>0</v>
      </c>
      <c r="R19" s="288"/>
    </row>
    <row r="20" spans="1:18" s="16" customFormat="1" ht="27" customHeight="1" x14ac:dyDescent="0.25">
      <c r="A20" s="38"/>
      <c r="B20" s="139"/>
      <c r="C20" s="140" t="s">
        <v>44</v>
      </c>
      <c r="D20" s="102" t="s">
        <v>43</v>
      </c>
      <c r="E20" s="297"/>
      <c r="F20" s="100"/>
      <c r="G20" s="100"/>
      <c r="H20" s="245"/>
      <c r="I20" s="240"/>
      <c r="J20" s="395">
        <v>9153905.1500000004</v>
      </c>
      <c r="K20" s="395">
        <v>9089082.1400000006</v>
      </c>
      <c r="L20" s="21">
        <f t="shared" si="0"/>
        <v>64823.009999999776</v>
      </c>
      <c r="M20" s="298">
        <f t="shared" si="1"/>
        <v>7.0814596544076904E-3</v>
      </c>
      <c r="R20" s="288"/>
    </row>
    <row r="21" spans="1:18" s="16" customFormat="1" ht="27" customHeight="1" x14ac:dyDescent="0.25">
      <c r="A21" s="38"/>
      <c r="B21" s="139"/>
      <c r="C21" s="140" t="s">
        <v>70</v>
      </c>
      <c r="D21" s="102" t="s">
        <v>45</v>
      </c>
      <c r="E21" s="297"/>
      <c r="F21" s="100"/>
      <c r="G21" s="100"/>
      <c r="H21" s="245"/>
      <c r="I21" s="240"/>
      <c r="J21" s="395">
        <v>30420.71</v>
      </c>
      <c r="K21" s="395">
        <v>64823.01</v>
      </c>
      <c r="L21" s="21">
        <f t="shared" si="0"/>
        <v>-34402.300000000003</v>
      </c>
      <c r="M21" s="298">
        <f t="shared" si="1"/>
        <v>-1.1308841904084423</v>
      </c>
      <c r="R21" s="288"/>
    </row>
    <row r="22" spans="1:18" s="8" customFormat="1" ht="27" customHeight="1" x14ac:dyDescent="0.25">
      <c r="A22" s="42"/>
      <c r="B22" s="146" t="s">
        <v>155</v>
      </c>
      <c r="C22" s="146"/>
      <c r="D22" s="146"/>
      <c r="E22" s="146"/>
      <c r="F22" s="146"/>
      <c r="G22" s="146"/>
      <c r="H22" s="231"/>
      <c r="I22" s="222"/>
      <c r="J22" s="400">
        <f>J7+J8+SUM(J17:J21)</f>
        <v>229363905.89999998</v>
      </c>
      <c r="K22" s="400">
        <f>K7+K8+SUM(K17:K21)</f>
        <v>235833303.35000002</v>
      </c>
      <c r="L22" s="27">
        <f t="shared" si="0"/>
        <v>-6469397.4500000477</v>
      </c>
      <c r="M22" s="303">
        <f t="shared" si="1"/>
        <v>-2.8205821768751315E-2</v>
      </c>
      <c r="P22" s="285"/>
      <c r="R22" s="288"/>
    </row>
    <row r="23" spans="1:18" s="16" customFormat="1" ht="9" customHeight="1" x14ac:dyDescent="0.25">
      <c r="A23" s="40"/>
      <c r="B23" s="139"/>
      <c r="C23" s="100"/>
      <c r="D23" s="100"/>
      <c r="E23" s="100"/>
      <c r="F23" s="100"/>
      <c r="G23" s="100"/>
      <c r="H23" s="248"/>
      <c r="I23" s="243"/>
      <c r="J23" s="401"/>
      <c r="K23" s="401"/>
      <c r="L23" s="20"/>
      <c r="M23" s="304"/>
      <c r="R23" s="288"/>
    </row>
    <row r="24" spans="1:18" s="8" customFormat="1" ht="27" customHeight="1" x14ac:dyDescent="0.25">
      <c r="A24" s="36" t="s">
        <v>27</v>
      </c>
      <c r="B24" s="305" t="s">
        <v>46</v>
      </c>
      <c r="C24" s="102"/>
      <c r="D24" s="102"/>
      <c r="E24" s="102"/>
      <c r="F24" s="102"/>
      <c r="G24" s="102"/>
      <c r="H24" s="245"/>
      <c r="I24" s="240"/>
      <c r="J24" s="395"/>
      <c r="K24" s="395"/>
      <c r="L24" s="21"/>
      <c r="M24" s="298"/>
      <c r="R24" s="288"/>
    </row>
    <row r="25" spans="1:18" s="89" customFormat="1" ht="27" customHeight="1" x14ac:dyDescent="0.25">
      <c r="A25" s="84"/>
      <c r="B25" s="302"/>
      <c r="C25" s="144" t="s">
        <v>7</v>
      </c>
      <c r="D25" s="106" t="s">
        <v>85</v>
      </c>
      <c r="E25" s="104"/>
      <c r="F25" s="104"/>
      <c r="G25" s="104"/>
      <c r="H25" s="246"/>
      <c r="I25" s="241"/>
      <c r="J25" s="396">
        <v>180935.61</v>
      </c>
      <c r="K25" s="396">
        <v>180935.61</v>
      </c>
      <c r="L25" s="86">
        <f t="shared" ref="L25:L30" si="2">J25-K25</f>
        <v>0</v>
      </c>
      <c r="M25" s="299" t="str">
        <f t="shared" si="1"/>
        <v>-</v>
      </c>
      <c r="R25" s="288"/>
    </row>
    <row r="26" spans="1:18" s="89" customFormat="1" ht="27" customHeight="1" x14ac:dyDescent="0.25">
      <c r="A26" s="84"/>
      <c r="B26" s="302"/>
      <c r="C26" s="144" t="s">
        <v>9</v>
      </c>
      <c r="D26" s="106" t="s">
        <v>84</v>
      </c>
      <c r="E26" s="104"/>
      <c r="F26" s="104"/>
      <c r="G26" s="104"/>
      <c r="H26" s="246"/>
      <c r="I26" s="241"/>
      <c r="J26" s="396">
        <v>33892296.859999999</v>
      </c>
      <c r="K26" s="396">
        <v>36770103.329999998</v>
      </c>
      <c r="L26" s="86">
        <f t="shared" si="2"/>
        <v>-2877806.4699999988</v>
      </c>
      <c r="M26" s="299">
        <f t="shared" si="1"/>
        <v>-8.4910340597081593E-2</v>
      </c>
      <c r="R26" s="288"/>
    </row>
    <row r="27" spans="1:18" s="89" customFormat="1" ht="27" customHeight="1" x14ac:dyDescent="0.25">
      <c r="A27" s="84"/>
      <c r="B27" s="302"/>
      <c r="C27" s="144" t="s">
        <v>10</v>
      </c>
      <c r="D27" s="106" t="s">
        <v>172</v>
      </c>
      <c r="E27" s="104"/>
      <c r="F27" s="104"/>
      <c r="G27" s="104"/>
      <c r="H27" s="246"/>
      <c r="I27" s="241"/>
      <c r="J27" s="396"/>
      <c r="K27" s="396"/>
      <c r="L27" s="86">
        <f t="shared" si="2"/>
        <v>0</v>
      </c>
      <c r="M27" s="299" t="str">
        <f t="shared" si="1"/>
        <v>-</v>
      </c>
      <c r="R27" s="288"/>
    </row>
    <row r="28" spans="1:18" s="89" customFormat="1" ht="27" customHeight="1" x14ac:dyDescent="0.25">
      <c r="A28" s="84"/>
      <c r="B28" s="302"/>
      <c r="C28" s="144" t="s">
        <v>11</v>
      </c>
      <c r="D28" s="106" t="s">
        <v>261</v>
      </c>
      <c r="E28" s="104"/>
      <c r="F28" s="104"/>
      <c r="G28" s="104"/>
      <c r="H28" s="246"/>
      <c r="I28" s="241"/>
      <c r="J28" s="396">
        <v>19648513.170000002</v>
      </c>
      <c r="K28" s="396">
        <v>15146117</v>
      </c>
      <c r="L28" s="86">
        <f t="shared" si="2"/>
        <v>4502396.1700000018</v>
      </c>
      <c r="M28" s="299">
        <f t="shared" si="1"/>
        <v>0.22914691463140371</v>
      </c>
      <c r="R28" s="288"/>
    </row>
    <row r="29" spans="1:18" s="89" customFormat="1" ht="27" customHeight="1" x14ac:dyDescent="0.25">
      <c r="A29" s="84"/>
      <c r="B29" s="306"/>
      <c r="C29" s="144" t="s">
        <v>12</v>
      </c>
      <c r="D29" s="106" t="s">
        <v>262</v>
      </c>
      <c r="E29" s="104"/>
      <c r="F29" s="104"/>
      <c r="G29" s="104"/>
      <c r="H29" s="246"/>
      <c r="I29" s="241"/>
      <c r="J29" s="396">
        <v>28452256.899999999</v>
      </c>
      <c r="K29" s="396">
        <v>31440254.600000001</v>
      </c>
      <c r="L29" s="86">
        <f t="shared" si="2"/>
        <v>-2987997.700000003</v>
      </c>
      <c r="M29" s="299">
        <f t="shared" si="1"/>
        <v>-0.1050179502632005</v>
      </c>
      <c r="R29" s="288"/>
    </row>
    <row r="30" spans="1:18" s="8" customFormat="1" ht="27" customHeight="1" x14ac:dyDescent="0.25">
      <c r="A30" s="42"/>
      <c r="B30" s="146" t="s">
        <v>154</v>
      </c>
      <c r="C30" s="146"/>
      <c r="D30" s="146"/>
      <c r="E30" s="146"/>
      <c r="F30" s="146"/>
      <c r="G30" s="146"/>
      <c r="H30" s="231"/>
      <c r="I30" s="222"/>
      <c r="J30" s="400">
        <f>SUM(J25:J29)</f>
        <v>82174002.539999992</v>
      </c>
      <c r="K30" s="400">
        <f>SUM(K25:K29)</f>
        <v>83537410.539999992</v>
      </c>
      <c r="L30" s="27">
        <f t="shared" si="2"/>
        <v>-1363408</v>
      </c>
      <c r="M30" s="303">
        <f t="shared" si="1"/>
        <v>-1.6591719495911511E-2</v>
      </c>
      <c r="P30" s="285"/>
      <c r="R30" s="288"/>
    </row>
    <row r="31" spans="1:18" s="16" customFormat="1" ht="9" customHeight="1" x14ac:dyDescent="0.25">
      <c r="A31" s="40"/>
      <c r="B31" s="139"/>
      <c r="C31" s="100"/>
      <c r="D31" s="100"/>
      <c r="E31" s="100"/>
      <c r="F31" s="100"/>
      <c r="G31" s="100"/>
      <c r="H31" s="248"/>
      <c r="I31" s="243"/>
      <c r="J31" s="401"/>
      <c r="K31" s="401"/>
      <c r="L31" s="20"/>
      <c r="M31" s="304"/>
      <c r="R31" s="288"/>
    </row>
    <row r="32" spans="1:18" s="8" customFormat="1" ht="27" customHeight="1" x14ac:dyDescent="0.25">
      <c r="A32" s="36" t="s">
        <v>34</v>
      </c>
      <c r="B32" s="305" t="s">
        <v>47</v>
      </c>
      <c r="C32" s="102"/>
      <c r="D32" s="102"/>
      <c r="E32" s="102"/>
      <c r="F32" s="102"/>
      <c r="G32" s="102"/>
      <c r="H32" s="245"/>
      <c r="I32" s="240"/>
      <c r="J32" s="395"/>
      <c r="K32" s="395"/>
      <c r="L32" s="21"/>
      <c r="M32" s="298"/>
      <c r="R32" s="288"/>
    </row>
    <row r="33" spans="1:18" s="16" customFormat="1" ht="27" customHeight="1" x14ac:dyDescent="0.25">
      <c r="A33" s="38"/>
      <c r="B33" s="297"/>
      <c r="C33" s="140" t="s">
        <v>7</v>
      </c>
      <c r="D33" s="102" t="s">
        <v>86</v>
      </c>
      <c r="E33" s="297"/>
      <c r="F33" s="100"/>
      <c r="G33" s="100"/>
      <c r="H33" s="245"/>
      <c r="I33" s="240"/>
      <c r="J33" s="395">
        <v>1487479.71</v>
      </c>
      <c r="K33" s="395">
        <v>1289767.02</v>
      </c>
      <c r="L33" s="21">
        <f t="shared" ref="L33:L71" si="3">J33-K33</f>
        <v>197712.68999999994</v>
      </c>
      <c r="M33" s="298">
        <f t="shared" si="1"/>
        <v>0.13291790716257901</v>
      </c>
      <c r="R33" s="288"/>
    </row>
    <row r="34" spans="1:18" s="16" customFormat="1" ht="27" customHeight="1" x14ac:dyDescent="0.25">
      <c r="A34" s="38"/>
      <c r="B34" s="297"/>
      <c r="C34" s="140" t="s">
        <v>9</v>
      </c>
      <c r="D34" s="102" t="s">
        <v>186</v>
      </c>
      <c r="E34" s="297"/>
      <c r="F34" s="100"/>
      <c r="G34" s="100"/>
      <c r="H34" s="245"/>
      <c r="I34" s="240"/>
      <c r="J34" s="395">
        <v>93364.82</v>
      </c>
      <c r="K34" s="395">
        <v>93364.82</v>
      </c>
      <c r="L34" s="21">
        <f t="shared" si="3"/>
        <v>0</v>
      </c>
      <c r="M34" s="298" t="str">
        <f t="shared" si="1"/>
        <v>-</v>
      </c>
      <c r="R34" s="288"/>
    </row>
    <row r="35" spans="1:18" s="8" customFormat="1" ht="27" customHeight="1" x14ac:dyDescent="0.25">
      <c r="A35" s="42"/>
      <c r="B35" s="146" t="s">
        <v>153</v>
      </c>
      <c r="C35" s="146"/>
      <c r="D35" s="146"/>
      <c r="E35" s="146"/>
      <c r="F35" s="146"/>
      <c r="G35" s="146"/>
      <c r="H35" s="231"/>
      <c r="I35" s="222"/>
      <c r="J35" s="400">
        <f>SUM(J33:J34)</f>
        <v>1580844.53</v>
      </c>
      <c r="K35" s="400">
        <f>SUM(K33:K34)</f>
        <v>1383131.84</v>
      </c>
      <c r="L35" s="27">
        <f t="shared" si="3"/>
        <v>197712.68999999994</v>
      </c>
      <c r="M35" s="303">
        <f t="shared" si="1"/>
        <v>0.12506776362125879</v>
      </c>
      <c r="R35" s="288"/>
    </row>
    <row r="36" spans="1:18" s="16" customFormat="1" ht="9" customHeight="1" x14ac:dyDescent="0.25">
      <c r="A36" s="40"/>
      <c r="B36" s="139"/>
      <c r="C36" s="100"/>
      <c r="D36" s="100"/>
      <c r="E36" s="100"/>
      <c r="F36" s="100"/>
      <c r="G36" s="250"/>
      <c r="H36" s="251"/>
      <c r="I36" s="252"/>
      <c r="J36" s="401"/>
      <c r="K36" s="392"/>
      <c r="L36" s="20"/>
      <c r="M36" s="304"/>
      <c r="R36" s="288"/>
    </row>
    <row r="37" spans="1:18" s="8" customFormat="1" ht="31.5" customHeight="1" x14ac:dyDescent="0.25">
      <c r="A37" s="259" t="s">
        <v>35</v>
      </c>
      <c r="B37" s="365" t="s">
        <v>187</v>
      </c>
      <c r="C37" s="365"/>
      <c r="D37" s="365"/>
      <c r="E37" s="365"/>
      <c r="F37" s="365"/>
      <c r="G37" s="365"/>
      <c r="H37" s="253"/>
      <c r="I37" s="254"/>
      <c r="J37" s="402"/>
      <c r="K37" s="393"/>
      <c r="L37" s="21"/>
      <c r="M37" s="298"/>
      <c r="R37" s="288"/>
    </row>
    <row r="38" spans="1:18" s="8" customFormat="1" x14ac:dyDescent="0.25">
      <c r="A38" s="36"/>
      <c r="B38" s="307"/>
      <c r="C38" s="307"/>
      <c r="D38" s="307"/>
      <c r="E38" s="307"/>
      <c r="F38" s="307"/>
      <c r="G38" s="307"/>
      <c r="H38" s="249" t="s">
        <v>286</v>
      </c>
      <c r="I38" s="249" t="s">
        <v>287</v>
      </c>
      <c r="J38" s="403"/>
      <c r="K38" s="393"/>
      <c r="L38" s="21">
        <f t="shared" si="3"/>
        <v>0</v>
      </c>
      <c r="M38" s="298" t="str">
        <f t="shared" si="1"/>
        <v>-</v>
      </c>
      <c r="R38" s="288"/>
    </row>
    <row r="39" spans="1:18" s="8" customFormat="1" ht="27" customHeight="1" x14ac:dyDescent="0.25">
      <c r="A39" s="36"/>
      <c r="B39" s="308"/>
      <c r="C39" s="140" t="s">
        <v>7</v>
      </c>
      <c r="D39" s="102" t="s">
        <v>168</v>
      </c>
      <c r="E39" s="102"/>
      <c r="F39" s="102"/>
      <c r="G39" s="103"/>
      <c r="H39" s="18"/>
      <c r="I39" s="239"/>
      <c r="J39" s="395">
        <f>H39+I39</f>
        <v>0</v>
      </c>
      <c r="K39" s="393">
        <v>0</v>
      </c>
      <c r="L39" s="21">
        <f t="shared" si="3"/>
        <v>0</v>
      </c>
      <c r="M39" s="298" t="str">
        <f t="shared" si="1"/>
        <v>-</v>
      </c>
      <c r="R39" s="288"/>
    </row>
    <row r="40" spans="1:18" s="8" customFormat="1" ht="27" customHeight="1" x14ac:dyDescent="0.25">
      <c r="A40" s="36"/>
      <c r="B40" s="308"/>
      <c r="C40" s="140" t="s">
        <v>9</v>
      </c>
      <c r="D40" s="106" t="s">
        <v>89</v>
      </c>
      <c r="E40" s="106"/>
      <c r="F40" s="144"/>
      <c r="G40" s="158"/>
      <c r="H40" s="240"/>
      <c r="I40" s="240"/>
      <c r="J40" s="395">
        <f t="shared" ref="J40:J56" si="4">H40+I40</f>
        <v>0</v>
      </c>
      <c r="K40" s="393">
        <v>0</v>
      </c>
      <c r="L40" s="21">
        <f t="shared" si="3"/>
        <v>0</v>
      </c>
      <c r="M40" s="298" t="str">
        <f t="shared" si="1"/>
        <v>-</v>
      </c>
      <c r="R40" s="288"/>
    </row>
    <row r="41" spans="1:18" s="8" customFormat="1" ht="27" customHeight="1" x14ac:dyDescent="0.25">
      <c r="A41" s="36"/>
      <c r="B41" s="308"/>
      <c r="C41" s="144" t="s">
        <v>10</v>
      </c>
      <c r="D41" s="106" t="s">
        <v>90</v>
      </c>
      <c r="E41" s="106"/>
      <c r="F41" s="106"/>
      <c r="G41" s="158"/>
      <c r="H41" s="296"/>
      <c r="I41" s="296">
        <v>24022974.969999999</v>
      </c>
      <c r="J41" s="395">
        <f t="shared" si="4"/>
        <v>24022974.969999999</v>
      </c>
      <c r="K41" s="395">
        <v>23981916.600000001</v>
      </c>
      <c r="L41" s="21">
        <f t="shared" si="3"/>
        <v>41058.369999997318</v>
      </c>
      <c r="M41" s="298">
        <f t="shared" si="1"/>
        <v>1.709129283582537E-3</v>
      </c>
      <c r="R41" s="288"/>
    </row>
    <row r="42" spans="1:18" s="8" customFormat="1" ht="27" customHeight="1" x14ac:dyDescent="0.25">
      <c r="A42" s="36"/>
      <c r="B42" s="308"/>
      <c r="C42" s="140" t="s">
        <v>11</v>
      </c>
      <c r="D42" s="102" t="s">
        <v>91</v>
      </c>
      <c r="E42" s="102"/>
      <c r="F42" s="102"/>
      <c r="G42" s="103"/>
      <c r="H42" s="296">
        <v>1808180.26</v>
      </c>
      <c r="I42" s="296"/>
      <c r="J42" s="395">
        <f t="shared" si="4"/>
        <v>1808180.26</v>
      </c>
      <c r="K42" s="395">
        <v>279593.96000000002</v>
      </c>
      <c r="L42" s="21">
        <f t="shared" si="3"/>
        <v>1528586.3</v>
      </c>
      <c r="M42" s="298">
        <f t="shared" si="1"/>
        <v>0.84537273955197367</v>
      </c>
      <c r="R42" s="288"/>
    </row>
    <row r="43" spans="1:18" s="8" customFormat="1" ht="27" customHeight="1" x14ac:dyDescent="0.25">
      <c r="A43" s="36"/>
      <c r="B43" s="308"/>
      <c r="C43" s="144" t="s">
        <v>12</v>
      </c>
      <c r="D43" s="106" t="s">
        <v>92</v>
      </c>
      <c r="E43" s="106"/>
      <c r="F43" s="144"/>
      <c r="G43" s="158"/>
      <c r="H43" s="197">
        <f>SUM(H44:H49)</f>
        <v>1748990.26</v>
      </c>
      <c r="I43" s="197">
        <f>SUM(I44:I49)</f>
        <v>0</v>
      </c>
      <c r="J43" s="393">
        <f>SUM(J44:J49)</f>
        <v>1748990.26</v>
      </c>
      <c r="K43" s="393">
        <f>SUM(K44:K49)</f>
        <v>6538594.0999999996</v>
      </c>
      <c r="L43" s="21">
        <f t="shared" si="3"/>
        <v>-4789603.84</v>
      </c>
      <c r="M43" s="298">
        <f t="shared" si="1"/>
        <v>-2.7384965768763059</v>
      </c>
      <c r="R43" s="288"/>
    </row>
    <row r="44" spans="1:18" s="8" customFormat="1" ht="27" customHeight="1" x14ac:dyDescent="0.25">
      <c r="A44" s="36"/>
      <c r="B44" s="302"/>
      <c r="C44" s="142"/>
      <c r="D44" s="184" t="s">
        <v>17</v>
      </c>
      <c r="E44" s="105" t="s">
        <v>263</v>
      </c>
      <c r="F44" s="105"/>
      <c r="G44" s="185"/>
      <c r="H44" s="296"/>
      <c r="I44" s="296"/>
      <c r="J44" s="395">
        <f t="shared" si="4"/>
        <v>0</v>
      </c>
      <c r="K44" s="395">
        <v>0</v>
      </c>
      <c r="L44" s="21">
        <f t="shared" si="3"/>
        <v>0</v>
      </c>
      <c r="M44" s="298" t="str">
        <f t="shared" si="1"/>
        <v>-</v>
      </c>
      <c r="R44" s="288"/>
    </row>
    <row r="45" spans="1:18" s="8" customFormat="1" ht="33.75" customHeight="1" x14ac:dyDescent="0.25">
      <c r="A45" s="36"/>
      <c r="B45" s="302"/>
      <c r="C45" s="142"/>
      <c r="D45" s="198" t="s">
        <v>18</v>
      </c>
      <c r="E45" s="368" t="s">
        <v>224</v>
      </c>
      <c r="F45" s="368"/>
      <c r="G45" s="369"/>
      <c r="H45" s="296"/>
      <c r="I45" s="296"/>
      <c r="J45" s="395">
        <f t="shared" si="4"/>
        <v>0</v>
      </c>
      <c r="K45" s="395">
        <v>0</v>
      </c>
      <c r="L45" s="21">
        <f t="shared" si="3"/>
        <v>0</v>
      </c>
      <c r="M45" s="298" t="str">
        <f t="shared" si="1"/>
        <v>-</v>
      </c>
      <c r="R45" s="288"/>
    </row>
    <row r="46" spans="1:18" s="8" customFormat="1" ht="34.5" customHeight="1" x14ac:dyDescent="0.25">
      <c r="A46" s="36"/>
      <c r="B46" s="302"/>
      <c r="C46" s="142"/>
      <c r="D46" s="198" t="s">
        <v>59</v>
      </c>
      <c r="E46" s="368" t="s">
        <v>225</v>
      </c>
      <c r="F46" s="368"/>
      <c r="G46" s="369"/>
      <c r="H46" s="296"/>
      <c r="I46" s="296"/>
      <c r="J46" s="395">
        <f t="shared" si="4"/>
        <v>0</v>
      </c>
      <c r="K46" s="395">
        <v>0</v>
      </c>
      <c r="L46" s="21">
        <f t="shared" si="3"/>
        <v>0</v>
      </c>
      <c r="M46" s="298" t="str">
        <f t="shared" si="1"/>
        <v>-</v>
      </c>
      <c r="R46" s="288"/>
    </row>
    <row r="47" spans="1:18" s="8" customFormat="1" ht="27" customHeight="1" x14ac:dyDescent="0.25">
      <c r="A47" s="36"/>
      <c r="B47" s="302"/>
      <c r="C47" s="142"/>
      <c r="D47" s="198" t="s">
        <v>105</v>
      </c>
      <c r="E47" s="192" t="s">
        <v>285</v>
      </c>
      <c r="F47" s="192"/>
      <c r="G47" s="195"/>
      <c r="H47" s="296">
        <v>1341514.22</v>
      </c>
      <c r="I47" s="296"/>
      <c r="J47" s="395">
        <f t="shared" si="4"/>
        <v>1341514.22</v>
      </c>
      <c r="K47" s="395">
        <v>6178885.71</v>
      </c>
      <c r="L47" s="197">
        <f t="shared" si="3"/>
        <v>-4837371.49</v>
      </c>
      <c r="M47" s="309">
        <f t="shared" si="1"/>
        <v>-3.6059039985427814</v>
      </c>
      <c r="R47" s="288"/>
    </row>
    <row r="48" spans="1:18" s="8" customFormat="1" ht="27" customHeight="1" x14ac:dyDescent="0.25">
      <c r="A48" s="36"/>
      <c r="B48" s="302"/>
      <c r="C48" s="142"/>
      <c r="D48" s="198" t="s">
        <v>107</v>
      </c>
      <c r="E48" s="192" t="s">
        <v>264</v>
      </c>
      <c r="F48" s="192"/>
      <c r="G48" s="195"/>
      <c r="H48" s="296"/>
      <c r="I48" s="296"/>
      <c r="J48" s="395">
        <f t="shared" si="4"/>
        <v>0</v>
      </c>
      <c r="K48" s="395">
        <v>0</v>
      </c>
      <c r="L48" s="21">
        <f t="shared" si="3"/>
        <v>0</v>
      </c>
      <c r="M48" s="298" t="str">
        <f t="shared" si="1"/>
        <v>-</v>
      </c>
      <c r="R48" s="288"/>
    </row>
    <row r="49" spans="1:18" s="8" customFormat="1" ht="27" customHeight="1" x14ac:dyDescent="0.25">
      <c r="A49" s="36"/>
      <c r="B49" s="297"/>
      <c r="C49" s="142"/>
      <c r="D49" s="198" t="s">
        <v>123</v>
      </c>
      <c r="E49" s="199" t="s">
        <v>177</v>
      </c>
      <c r="F49" s="100"/>
      <c r="G49" s="101"/>
      <c r="H49" s="296">
        <v>407476.04</v>
      </c>
      <c r="I49" s="296"/>
      <c r="J49" s="395">
        <f t="shared" si="4"/>
        <v>407476.04</v>
      </c>
      <c r="K49" s="395">
        <v>359708.39</v>
      </c>
      <c r="L49" s="21">
        <f t="shared" si="3"/>
        <v>47767.649999999965</v>
      </c>
      <c r="M49" s="298">
        <f t="shared" si="1"/>
        <v>0.1172281197196281</v>
      </c>
      <c r="R49" s="288"/>
    </row>
    <row r="50" spans="1:18" s="8" customFormat="1" ht="27" customHeight="1" x14ac:dyDescent="0.25">
      <c r="A50" s="36"/>
      <c r="B50" s="297"/>
      <c r="C50" s="140" t="s">
        <v>22</v>
      </c>
      <c r="D50" s="347" t="s">
        <v>213</v>
      </c>
      <c r="E50" s="347"/>
      <c r="F50" s="347"/>
      <c r="G50" s="348"/>
      <c r="H50" s="296"/>
      <c r="I50" s="296"/>
      <c r="J50" s="395">
        <f t="shared" si="4"/>
        <v>0</v>
      </c>
      <c r="K50" s="395">
        <v>0</v>
      </c>
      <c r="L50" s="21">
        <f t="shared" si="3"/>
        <v>0</v>
      </c>
      <c r="M50" s="298" t="str">
        <f t="shared" si="1"/>
        <v>-</v>
      </c>
      <c r="R50" s="288"/>
    </row>
    <row r="51" spans="1:18" s="8" customFormat="1" ht="27" customHeight="1" x14ac:dyDescent="0.25">
      <c r="A51" s="36"/>
      <c r="B51" s="297"/>
      <c r="C51" s="140" t="s">
        <v>24</v>
      </c>
      <c r="D51" s="102" t="s">
        <v>93</v>
      </c>
      <c r="E51" s="102"/>
      <c r="F51" s="102"/>
      <c r="G51" s="103"/>
      <c r="H51" s="296">
        <v>108865467.53</v>
      </c>
      <c r="I51" s="296"/>
      <c r="J51" s="395">
        <f>H51+I51</f>
        <v>108865467.53</v>
      </c>
      <c r="K51" s="395">
        <v>114283088.55</v>
      </c>
      <c r="L51" s="21">
        <f t="shared" si="3"/>
        <v>-5417621.0199999958</v>
      </c>
      <c r="M51" s="298">
        <f t="shared" si="1"/>
        <v>-4.9764366450794552E-2</v>
      </c>
      <c r="R51" s="288"/>
    </row>
    <row r="52" spans="1:18" s="8" customFormat="1" ht="27" customHeight="1" x14ac:dyDescent="0.25">
      <c r="A52" s="79"/>
      <c r="B52" s="297"/>
      <c r="C52" s="140" t="s">
        <v>25</v>
      </c>
      <c r="D52" s="102" t="s">
        <v>87</v>
      </c>
      <c r="E52" s="102"/>
      <c r="F52" s="140"/>
      <c r="G52" s="103"/>
      <c r="H52" s="296"/>
      <c r="I52" s="296"/>
      <c r="J52" s="395">
        <f t="shared" si="4"/>
        <v>0</v>
      </c>
      <c r="K52" s="395">
        <v>0</v>
      </c>
      <c r="L52" s="21">
        <f t="shared" si="3"/>
        <v>0</v>
      </c>
      <c r="M52" s="298" t="str">
        <f t="shared" si="1"/>
        <v>-</v>
      </c>
      <c r="R52" s="288"/>
    </row>
    <row r="53" spans="1:18" s="8" customFormat="1" ht="27" customHeight="1" x14ac:dyDescent="0.25">
      <c r="A53" s="79"/>
      <c r="B53" s="297"/>
      <c r="C53" s="140" t="s">
        <v>49</v>
      </c>
      <c r="D53" s="102" t="s">
        <v>48</v>
      </c>
      <c r="E53" s="102"/>
      <c r="F53" s="102"/>
      <c r="G53" s="103"/>
      <c r="H53" s="296">
        <v>12129956.560000001</v>
      </c>
      <c r="I53" s="296"/>
      <c r="J53" s="395">
        <f>H53+I53</f>
        <v>12129956.560000001</v>
      </c>
      <c r="K53" s="395">
        <v>12315903.720000001</v>
      </c>
      <c r="L53" s="21">
        <f t="shared" si="3"/>
        <v>-185947.16000000015</v>
      </c>
      <c r="M53" s="298">
        <f t="shared" si="1"/>
        <v>-1.5329581691428592E-2</v>
      </c>
      <c r="R53" s="288"/>
    </row>
    <row r="54" spans="1:18" s="8" customFormat="1" ht="27" customHeight="1" x14ac:dyDescent="0.25">
      <c r="A54" s="79"/>
      <c r="B54" s="297"/>
      <c r="C54" s="140" t="s">
        <v>165</v>
      </c>
      <c r="D54" s="102" t="s">
        <v>88</v>
      </c>
      <c r="E54" s="102"/>
      <c r="F54" s="140"/>
      <c r="G54" s="103"/>
      <c r="H54" s="296"/>
      <c r="I54" s="296"/>
      <c r="J54" s="395">
        <f t="shared" si="4"/>
        <v>0</v>
      </c>
      <c r="K54" s="395">
        <v>0</v>
      </c>
      <c r="L54" s="21">
        <f t="shared" si="3"/>
        <v>0</v>
      </c>
      <c r="M54" s="298" t="str">
        <f t="shared" si="1"/>
        <v>-</v>
      </c>
      <c r="R54" s="288"/>
    </row>
    <row r="55" spans="1:18" s="98" customFormat="1" ht="27" customHeight="1" x14ac:dyDescent="0.25">
      <c r="A55" s="170"/>
      <c r="B55" s="297"/>
      <c r="C55" s="140" t="s">
        <v>166</v>
      </c>
      <c r="D55" s="102" t="s">
        <v>94</v>
      </c>
      <c r="E55" s="102"/>
      <c r="F55" s="102"/>
      <c r="G55" s="103"/>
      <c r="H55" s="296">
        <v>20625075.600000001</v>
      </c>
      <c r="I55" s="296"/>
      <c r="J55" s="395">
        <f t="shared" si="4"/>
        <v>20625075.600000001</v>
      </c>
      <c r="K55" s="395">
        <v>21739045.059999999</v>
      </c>
      <c r="L55" s="86">
        <f t="shared" si="3"/>
        <v>-1113969.4599999972</v>
      </c>
      <c r="M55" s="299">
        <f t="shared" si="1"/>
        <v>-5.4010442512026337E-2</v>
      </c>
      <c r="R55" s="288"/>
    </row>
    <row r="56" spans="1:18" s="89" customFormat="1" ht="27" customHeight="1" x14ac:dyDescent="0.25">
      <c r="A56" s="84"/>
      <c r="B56" s="297"/>
      <c r="C56" s="149" t="s">
        <v>167</v>
      </c>
      <c r="D56" s="150" t="s">
        <v>267</v>
      </c>
      <c r="E56" s="150"/>
      <c r="F56" s="149"/>
      <c r="G56" s="151"/>
      <c r="H56" s="296">
        <v>85488585.319999993</v>
      </c>
      <c r="I56" s="242"/>
      <c r="J56" s="395">
        <f t="shared" si="4"/>
        <v>85488585.319999993</v>
      </c>
      <c r="K56" s="395">
        <v>98279879.030000001</v>
      </c>
      <c r="L56" s="90">
        <f t="shared" si="3"/>
        <v>-12791293.710000008</v>
      </c>
      <c r="M56" s="300">
        <f t="shared" si="1"/>
        <v>-0.14962575017611732</v>
      </c>
      <c r="R56" s="288"/>
    </row>
    <row r="57" spans="1:18" s="8" customFormat="1" ht="27" customHeight="1" x14ac:dyDescent="0.25">
      <c r="A57" s="42"/>
      <c r="B57" s="146" t="s">
        <v>152</v>
      </c>
      <c r="C57" s="146"/>
      <c r="D57" s="146"/>
      <c r="E57" s="146"/>
      <c r="F57" s="146"/>
      <c r="G57" s="147"/>
      <c r="H57" s="27">
        <f>SUM(H39:H43)+SUM(H50:H56)</f>
        <v>230666255.53</v>
      </c>
      <c r="I57" s="27">
        <f>SUM(I39:I43)+SUM(I50:I56)</f>
        <v>24022974.969999999</v>
      </c>
      <c r="J57" s="283">
        <f>SUM(J39:J43)+SUM(J50:J56)</f>
        <v>254689230.5</v>
      </c>
      <c r="K57" s="283">
        <f>SUM(K39:K43)+SUM(K50:K56)</f>
        <v>277418021.01999998</v>
      </c>
      <c r="L57" s="27">
        <f t="shared" si="3"/>
        <v>-22728790.519999981</v>
      </c>
      <c r="M57" s="303">
        <f t="shared" si="1"/>
        <v>-8.9241270529497249E-2</v>
      </c>
      <c r="P57" s="285"/>
      <c r="R57" s="288"/>
    </row>
    <row r="58" spans="1:18" s="16" customFormat="1" ht="9" customHeight="1" x14ac:dyDescent="0.25">
      <c r="A58" s="40"/>
      <c r="B58" s="139"/>
      <c r="C58" s="100"/>
      <c r="D58" s="100"/>
      <c r="E58" s="100"/>
      <c r="F58" s="100"/>
      <c r="G58" s="250"/>
      <c r="H58" s="257"/>
      <c r="I58" s="256"/>
      <c r="J58" s="401"/>
      <c r="K58" s="392"/>
      <c r="L58" s="14"/>
      <c r="M58" s="310"/>
      <c r="R58" s="288"/>
    </row>
    <row r="59" spans="1:18" s="8" customFormat="1" ht="27" customHeight="1" x14ac:dyDescent="0.25">
      <c r="A59" s="36" t="s">
        <v>50</v>
      </c>
      <c r="B59" s="305" t="s">
        <v>96</v>
      </c>
      <c r="C59" s="311"/>
      <c r="D59" s="311"/>
      <c r="E59" s="311"/>
      <c r="F59" s="311"/>
      <c r="G59" s="311"/>
      <c r="H59" s="10"/>
      <c r="I59" s="224"/>
      <c r="J59" s="395"/>
      <c r="K59" s="393"/>
      <c r="L59" s="10"/>
      <c r="M59" s="312"/>
      <c r="R59" s="288"/>
    </row>
    <row r="60" spans="1:18" s="8" customFormat="1" ht="27" customHeight="1" x14ac:dyDescent="0.25">
      <c r="A60" s="36"/>
      <c r="B60" s="140" t="s">
        <v>7</v>
      </c>
      <c r="C60" s="102" t="s">
        <v>66</v>
      </c>
      <c r="D60" s="102"/>
      <c r="E60" s="102"/>
      <c r="F60" s="102"/>
      <c r="G60" s="102"/>
      <c r="H60" s="10"/>
      <c r="I60" s="224"/>
      <c r="J60" s="395">
        <f>H60+I60</f>
        <v>0</v>
      </c>
      <c r="K60" s="393">
        <v>0</v>
      </c>
      <c r="L60" s="10">
        <f t="shared" si="3"/>
        <v>0</v>
      </c>
      <c r="M60" s="312" t="str">
        <f>IF(L60&lt;=0,"-",L60/J60)</f>
        <v>-</v>
      </c>
      <c r="R60" s="288"/>
    </row>
    <row r="61" spans="1:18" s="8" customFormat="1" ht="27" customHeight="1" x14ac:dyDescent="0.25">
      <c r="A61" s="36"/>
      <c r="B61" s="140" t="s">
        <v>9</v>
      </c>
      <c r="C61" s="102" t="s">
        <v>97</v>
      </c>
      <c r="D61" s="102"/>
      <c r="E61" s="102"/>
      <c r="F61" s="102"/>
      <c r="G61" s="102"/>
      <c r="H61" s="290"/>
      <c r="I61" s="295"/>
      <c r="J61" s="395">
        <f>H61+I61</f>
        <v>0</v>
      </c>
      <c r="K61" s="393"/>
      <c r="L61" s="10">
        <f t="shared" si="3"/>
        <v>0</v>
      </c>
      <c r="M61" s="312" t="str">
        <f>IF(L61&lt;=0,"-    ",L61/J61)</f>
        <v xml:space="preserve">-    </v>
      </c>
      <c r="R61" s="288"/>
    </row>
    <row r="62" spans="1:18" s="8" customFormat="1" ht="27" customHeight="1" x14ac:dyDescent="0.25">
      <c r="A62" s="42"/>
      <c r="B62" s="146" t="s">
        <v>151</v>
      </c>
      <c r="C62" s="146"/>
      <c r="D62" s="146"/>
      <c r="E62" s="146"/>
      <c r="F62" s="146"/>
      <c r="G62" s="146"/>
      <c r="H62" s="27">
        <f>H61+H60</f>
        <v>0</v>
      </c>
      <c r="I62" s="222"/>
      <c r="J62" s="400">
        <f>SUM(J60:J61)</f>
        <v>0</v>
      </c>
      <c r="K62" s="400">
        <f>SUM(K60:K61)</f>
        <v>0</v>
      </c>
      <c r="L62" s="27">
        <f t="shared" si="3"/>
        <v>0</v>
      </c>
      <c r="M62" s="303" t="str">
        <f>IF(L62&lt;=0,"-    ",L62/J62)</f>
        <v xml:space="preserve">-    </v>
      </c>
      <c r="R62" s="288"/>
    </row>
    <row r="63" spans="1:18" s="16" customFormat="1" ht="9" customHeight="1" thickBot="1" x14ac:dyDescent="0.3">
      <c r="A63" s="40"/>
      <c r="B63" s="139"/>
      <c r="C63" s="100"/>
      <c r="D63" s="100"/>
      <c r="E63" s="100"/>
      <c r="F63" s="100"/>
      <c r="G63" s="100"/>
      <c r="H63" s="14"/>
      <c r="I63" s="223"/>
      <c r="J63" s="401"/>
      <c r="K63" s="392"/>
      <c r="L63" s="14">
        <f t="shared" si="3"/>
        <v>0</v>
      </c>
      <c r="M63" s="310" t="str">
        <f t="shared" si="1"/>
        <v>-</v>
      </c>
      <c r="R63" s="288"/>
    </row>
    <row r="64" spans="1:18" s="16" customFormat="1" ht="27" customHeight="1" thickTop="1" thickBot="1" x14ac:dyDescent="0.3">
      <c r="A64" s="43" t="s">
        <v>98</v>
      </c>
      <c r="B64" s="153"/>
      <c r="C64" s="154"/>
      <c r="D64" s="155"/>
      <c r="E64" s="155"/>
      <c r="F64" s="155"/>
      <c r="G64" s="154"/>
      <c r="H64" s="29"/>
      <c r="I64" s="225"/>
      <c r="J64" s="404">
        <f>J22+J30+J35+J57+J62</f>
        <v>567807983.46999991</v>
      </c>
      <c r="K64" s="404">
        <f>K22+K30+K35+K57+K62</f>
        <v>598171866.75</v>
      </c>
      <c r="L64" s="29">
        <f t="shared" si="3"/>
        <v>-30363883.280000091</v>
      </c>
      <c r="M64" s="313">
        <f t="shared" si="1"/>
        <v>-5.3475618807681598E-2</v>
      </c>
      <c r="O64" s="270"/>
      <c r="R64" s="288"/>
    </row>
    <row r="65" spans="1:18" s="16" customFormat="1" ht="9" customHeight="1" thickTop="1" x14ac:dyDescent="0.25">
      <c r="A65" s="40"/>
      <c r="B65" s="139"/>
      <c r="C65" s="100"/>
      <c r="D65" s="100"/>
      <c r="E65" s="100"/>
      <c r="F65" s="100"/>
      <c r="G65" s="100"/>
      <c r="H65" s="14"/>
      <c r="I65" s="223"/>
      <c r="J65" s="401"/>
      <c r="K65" s="392"/>
      <c r="L65" s="14"/>
      <c r="M65" s="310"/>
      <c r="R65" s="288"/>
    </row>
    <row r="66" spans="1:18" s="16" customFormat="1" ht="27" customHeight="1" x14ac:dyDescent="0.25">
      <c r="A66" s="36" t="s">
        <v>51</v>
      </c>
      <c r="B66" s="305" t="s">
        <v>36</v>
      </c>
      <c r="C66" s="311"/>
      <c r="D66" s="314"/>
      <c r="E66" s="314"/>
      <c r="F66" s="314"/>
      <c r="G66" s="297"/>
      <c r="H66" s="10"/>
      <c r="I66" s="224"/>
      <c r="J66" s="395"/>
      <c r="K66" s="393"/>
      <c r="L66" s="10"/>
      <c r="M66" s="312"/>
      <c r="R66" s="288"/>
    </row>
    <row r="67" spans="1:18" s="16" customFormat="1" ht="27" customHeight="1" x14ac:dyDescent="0.25">
      <c r="A67" s="40"/>
      <c r="B67" s="140" t="s">
        <v>7</v>
      </c>
      <c r="C67" s="308" t="s">
        <v>71</v>
      </c>
      <c r="D67" s="314"/>
      <c r="E67" s="314"/>
      <c r="F67" s="314"/>
      <c r="G67" s="297"/>
      <c r="H67" s="14"/>
      <c r="I67" s="223"/>
      <c r="J67" s="401">
        <f>H67+I67</f>
        <v>0</v>
      </c>
      <c r="K67" s="392">
        <v>0</v>
      </c>
      <c r="L67" s="14">
        <f t="shared" si="3"/>
        <v>0</v>
      </c>
      <c r="M67" s="310"/>
      <c r="R67" s="288"/>
    </row>
    <row r="68" spans="1:18" s="16" customFormat="1" ht="27" customHeight="1" x14ac:dyDescent="0.25">
      <c r="A68" s="40"/>
      <c r="B68" s="140" t="s">
        <v>9</v>
      </c>
      <c r="C68" s="308" t="s">
        <v>37</v>
      </c>
      <c r="D68" s="314"/>
      <c r="E68" s="314"/>
      <c r="F68" s="314"/>
      <c r="G68" s="297"/>
      <c r="H68" s="14"/>
      <c r="I68" s="223"/>
      <c r="J68" s="401">
        <f>H68+I68</f>
        <v>0</v>
      </c>
      <c r="K68" s="392">
        <v>0</v>
      </c>
      <c r="L68" s="14">
        <f t="shared" si="3"/>
        <v>0</v>
      </c>
      <c r="M68" s="312" t="str">
        <f>IF(L68&lt;=0,"-    ",L68/J68)</f>
        <v xml:space="preserve">-    </v>
      </c>
      <c r="R68" s="288"/>
    </row>
    <row r="69" spans="1:18" s="16" customFormat="1" ht="27" customHeight="1" x14ac:dyDescent="0.25">
      <c r="A69" s="40"/>
      <c r="B69" s="140" t="s">
        <v>10</v>
      </c>
      <c r="C69" s="308" t="s">
        <v>182</v>
      </c>
      <c r="D69" s="314"/>
      <c r="E69" s="314"/>
      <c r="F69" s="314"/>
      <c r="G69" s="297"/>
      <c r="H69" s="14"/>
      <c r="I69" s="223"/>
      <c r="J69" s="401">
        <f>H69+I69</f>
        <v>0</v>
      </c>
      <c r="K69" s="392">
        <v>0</v>
      </c>
      <c r="L69" s="14">
        <f t="shared" si="3"/>
        <v>0</v>
      </c>
      <c r="M69" s="310" t="str">
        <f t="shared" si="1"/>
        <v>-</v>
      </c>
      <c r="R69" s="288"/>
    </row>
    <row r="70" spans="1:18" s="16" customFormat="1" ht="27" customHeight="1" x14ac:dyDescent="0.25">
      <c r="A70" s="40"/>
      <c r="B70" s="140" t="s">
        <v>11</v>
      </c>
      <c r="C70" s="308" t="s">
        <v>72</v>
      </c>
      <c r="D70" s="314"/>
      <c r="E70" s="314"/>
      <c r="F70" s="314"/>
      <c r="G70" s="297"/>
      <c r="H70" s="14"/>
      <c r="I70" s="223"/>
      <c r="J70" s="401">
        <f>H70+I70</f>
        <v>0</v>
      </c>
      <c r="K70" s="392">
        <v>0</v>
      </c>
      <c r="L70" s="14">
        <f t="shared" si="3"/>
        <v>0</v>
      </c>
      <c r="M70" s="310" t="str">
        <f t="shared" si="1"/>
        <v>-</v>
      </c>
      <c r="R70" s="288"/>
    </row>
    <row r="71" spans="1:18" s="8" customFormat="1" ht="32.25" customHeight="1" thickBot="1" x14ac:dyDescent="0.3">
      <c r="A71" s="45"/>
      <c r="B71" s="157" t="s">
        <v>156</v>
      </c>
      <c r="C71" s="157"/>
      <c r="D71" s="157"/>
      <c r="E71" s="157"/>
      <c r="F71" s="157"/>
      <c r="G71" s="157"/>
      <c r="H71" s="46"/>
      <c r="I71" s="227"/>
      <c r="J71" s="405">
        <f>SUM(J67:J70)</f>
        <v>0</v>
      </c>
      <c r="K71" s="406">
        <v>0</v>
      </c>
      <c r="L71" s="46">
        <f t="shared" si="3"/>
        <v>0</v>
      </c>
      <c r="M71" s="315" t="str">
        <f>IF(L71&lt;=0,"-    ",L71/J71)</f>
        <v xml:space="preserve">-    </v>
      </c>
      <c r="R71" s="288"/>
    </row>
    <row r="72" spans="1:18" x14ac:dyDescent="0.25">
      <c r="A72" s="22"/>
      <c r="B72" s="22"/>
      <c r="H72" s="24"/>
      <c r="I72" s="24"/>
      <c r="J72" s="343"/>
      <c r="K72" s="343"/>
    </row>
    <row r="73" spans="1:18" x14ac:dyDescent="0.25">
      <c r="A73" s="22"/>
      <c r="B73" s="22"/>
      <c r="H73" s="24"/>
      <c r="I73" s="24"/>
      <c r="J73" s="343"/>
      <c r="K73" s="343"/>
    </row>
    <row r="74" spans="1:18" x14ac:dyDescent="0.25">
      <c r="A74" s="22"/>
      <c r="B74" s="22"/>
      <c r="H74" s="24"/>
      <c r="I74" s="24" t="s">
        <v>293</v>
      </c>
      <c r="J74" s="343">
        <f>J64-'Stato Patrimoniale - Attivo'!J93</f>
        <v>0</v>
      </c>
      <c r="K74" s="343">
        <f>K64-'Stato Patrimoniale - Attivo'!K93</f>
        <v>0</v>
      </c>
    </row>
    <row r="75" spans="1:18" x14ac:dyDescent="0.25">
      <c r="A75" s="22"/>
      <c r="B75" s="22"/>
      <c r="H75" s="24"/>
      <c r="I75" s="24"/>
      <c r="J75" s="343"/>
      <c r="K75" s="343"/>
    </row>
    <row r="76" spans="1:18" x14ac:dyDescent="0.25">
      <c r="A76" s="22"/>
      <c r="B76" s="22"/>
      <c r="H76" s="24"/>
      <c r="I76" s="24"/>
      <c r="J76" s="343"/>
      <c r="K76" s="343"/>
    </row>
    <row r="77" spans="1:18" x14ac:dyDescent="0.25">
      <c r="A77" s="22"/>
      <c r="B77" s="22"/>
      <c r="H77" s="24"/>
      <c r="I77" s="24"/>
      <c r="J77" s="343"/>
      <c r="K77" s="343"/>
    </row>
    <row r="78" spans="1:18" x14ac:dyDescent="0.25">
      <c r="A78" s="22"/>
      <c r="B78" s="22"/>
      <c r="H78" s="24"/>
      <c r="I78" s="24"/>
      <c r="J78" s="343"/>
      <c r="K78" s="343"/>
    </row>
    <row r="79" spans="1:18" x14ac:dyDescent="0.25">
      <c r="A79" s="22"/>
      <c r="B79" s="22"/>
      <c r="H79" s="24"/>
      <c r="I79" s="24"/>
      <c r="J79" s="343"/>
      <c r="K79" s="343"/>
    </row>
    <row r="80" spans="1:18" x14ac:dyDescent="0.25">
      <c r="A80" s="22"/>
      <c r="B80" s="22"/>
      <c r="H80" s="24"/>
      <c r="I80" s="24"/>
      <c r="J80" s="343"/>
      <c r="K80" s="343"/>
    </row>
    <row r="81" spans="1:13" x14ac:dyDescent="0.25">
      <c r="A81" s="22"/>
      <c r="B81" s="22"/>
      <c r="H81" s="24"/>
      <c r="I81" s="24"/>
      <c r="J81" s="343"/>
      <c r="K81" s="343"/>
    </row>
    <row r="82" spans="1:13" x14ac:dyDescent="0.25">
      <c r="A82" s="22"/>
      <c r="B82" s="22"/>
      <c r="J82" s="343"/>
      <c r="K82" s="343"/>
    </row>
    <row r="83" spans="1:13" x14ac:dyDescent="0.25">
      <c r="A83" s="22"/>
      <c r="B83" s="22"/>
      <c r="J83" s="343"/>
      <c r="K83" s="343"/>
    </row>
    <row r="84" spans="1:13" x14ac:dyDescent="0.25">
      <c r="A84" s="22"/>
      <c r="B84" s="22"/>
      <c r="J84" s="343"/>
      <c r="K84" s="343"/>
    </row>
    <row r="85" spans="1:13" x14ac:dyDescent="0.25">
      <c r="A85" s="22"/>
      <c r="B85" s="22"/>
      <c r="J85" s="343"/>
      <c r="K85" s="343"/>
    </row>
    <row r="86" spans="1:13" x14ac:dyDescent="0.25">
      <c r="A86" s="22"/>
      <c r="B86" s="22"/>
      <c r="J86" s="343"/>
      <c r="K86" s="343"/>
    </row>
    <row r="87" spans="1:13" x14ac:dyDescent="0.25">
      <c r="A87" s="22"/>
      <c r="B87" s="22"/>
      <c r="J87" s="343"/>
      <c r="K87" s="343"/>
    </row>
    <row r="88" spans="1:13" x14ac:dyDescent="0.25">
      <c r="A88" s="22"/>
      <c r="B88" s="22"/>
      <c r="J88" s="343"/>
      <c r="K88" s="343"/>
    </row>
    <row r="89" spans="1:13" x14ac:dyDescent="0.25">
      <c r="A89" s="22"/>
      <c r="B89" s="22"/>
      <c r="J89" s="343"/>
      <c r="K89" s="343"/>
    </row>
    <row r="90" spans="1:13" x14ac:dyDescent="0.25">
      <c r="A90" s="22"/>
      <c r="B90" s="22"/>
      <c r="J90" s="343"/>
      <c r="K90" s="343"/>
    </row>
    <row r="91" spans="1:13" x14ac:dyDescent="0.25">
      <c r="A91" s="22"/>
      <c r="B91" s="22"/>
      <c r="J91" s="343"/>
      <c r="K91" s="343"/>
    </row>
    <row r="92" spans="1:13" x14ac:dyDescent="0.25">
      <c r="A92" s="22"/>
      <c r="B92" s="22"/>
      <c r="J92" s="343"/>
      <c r="K92" s="343"/>
    </row>
    <row r="93" spans="1:13" x14ac:dyDescent="0.25">
      <c r="A93" s="22"/>
      <c r="B93" s="22"/>
      <c r="J93" s="343"/>
      <c r="K93" s="343"/>
    </row>
    <row r="94" spans="1:13" x14ac:dyDescent="0.25">
      <c r="A94" s="22"/>
      <c r="B94" s="22"/>
      <c r="J94" s="343"/>
      <c r="K94" s="343"/>
    </row>
    <row r="95" spans="1:13" x14ac:dyDescent="0.25">
      <c r="A95" s="22"/>
      <c r="B95" s="22"/>
      <c r="J95" s="343"/>
      <c r="K95" s="343"/>
    </row>
    <row r="96" spans="1:13" s="23" customFormat="1" x14ac:dyDescent="0.25">
      <c r="A96" s="22"/>
      <c r="B96" s="22"/>
      <c r="G96" s="3"/>
      <c r="H96" s="3"/>
      <c r="I96" s="3"/>
      <c r="J96" s="343"/>
      <c r="K96" s="343"/>
      <c r="L96" s="3"/>
      <c r="M96" s="3"/>
    </row>
    <row r="97" spans="1:13" s="23" customFormat="1" x14ac:dyDescent="0.25">
      <c r="A97" s="22"/>
      <c r="B97" s="22"/>
      <c r="G97" s="3"/>
      <c r="H97" s="3"/>
      <c r="I97" s="3"/>
      <c r="J97" s="343"/>
      <c r="K97" s="343"/>
      <c r="L97" s="3"/>
      <c r="M97" s="3"/>
    </row>
    <row r="98" spans="1:13" s="23" customFormat="1" x14ac:dyDescent="0.25">
      <c r="A98" s="22"/>
      <c r="B98" s="22"/>
      <c r="G98" s="3"/>
      <c r="H98" s="3"/>
      <c r="I98" s="3"/>
      <c r="J98" s="343"/>
      <c r="K98" s="343"/>
      <c r="L98" s="3"/>
      <c r="M98" s="3"/>
    </row>
    <row r="99" spans="1:13" s="23" customFormat="1" x14ac:dyDescent="0.25">
      <c r="A99" s="22"/>
      <c r="B99" s="22"/>
      <c r="G99" s="3"/>
      <c r="H99" s="3"/>
      <c r="I99" s="3"/>
      <c r="J99" s="343"/>
      <c r="K99" s="343"/>
      <c r="L99" s="3"/>
      <c r="M99" s="3"/>
    </row>
    <row r="100" spans="1:13" s="23" customFormat="1" x14ac:dyDescent="0.25">
      <c r="A100" s="22"/>
      <c r="B100" s="22"/>
      <c r="G100" s="3"/>
      <c r="H100" s="3"/>
      <c r="I100" s="3"/>
      <c r="J100" s="343"/>
      <c r="K100" s="343"/>
      <c r="L100" s="3"/>
      <c r="M100" s="3"/>
    </row>
    <row r="101" spans="1:13" s="23" customFormat="1" x14ac:dyDescent="0.25">
      <c r="A101" s="22"/>
      <c r="B101" s="22"/>
      <c r="G101" s="3"/>
      <c r="H101" s="3"/>
      <c r="I101" s="3"/>
      <c r="J101" s="343"/>
      <c r="K101" s="343"/>
      <c r="L101" s="3"/>
      <c r="M101" s="3"/>
    </row>
    <row r="102" spans="1:13" s="23" customFormat="1" x14ac:dyDescent="0.25">
      <c r="A102" s="22"/>
      <c r="B102" s="22"/>
      <c r="G102" s="3"/>
      <c r="H102" s="3"/>
      <c r="I102" s="3"/>
      <c r="J102" s="343"/>
      <c r="K102" s="343"/>
      <c r="L102" s="3"/>
      <c r="M102" s="3"/>
    </row>
    <row r="103" spans="1:13" s="23" customFormat="1" x14ac:dyDescent="0.25">
      <c r="A103" s="22"/>
      <c r="B103" s="22"/>
      <c r="G103" s="3"/>
      <c r="H103" s="3"/>
      <c r="I103" s="3"/>
      <c r="J103" s="343"/>
      <c r="K103" s="343"/>
      <c r="L103" s="3"/>
      <c r="M103" s="3"/>
    </row>
    <row r="104" spans="1:13" s="23" customFormat="1" x14ac:dyDescent="0.25">
      <c r="A104" s="22"/>
      <c r="B104" s="22"/>
      <c r="G104" s="3"/>
      <c r="H104" s="3"/>
      <c r="I104" s="3"/>
      <c r="J104" s="343"/>
      <c r="K104" s="343"/>
      <c r="L104" s="3"/>
      <c r="M104" s="3"/>
    </row>
    <row r="105" spans="1:13" s="23" customFormat="1" x14ac:dyDescent="0.25">
      <c r="A105" s="22"/>
      <c r="B105" s="22"/>
      <c r="G105" s="3"/>
      <c r="H105" s="3"/>
      <c r="I105" s="3"/>
      <c r="J105" s="343"/>
      <c r="K105" s="343"/>
      <c r="L105" s="3"/>
      <c r="M105" s="3"/>
    </row>
    <row r="106" spans="1:13" s="23" customFormat="1" x14ac:dyDescent="0.25">
      <c r="A106" s="22"/>
      <c r="B106" s="22"/>
      <c r="G106" s="3"/>
      <c r="H106" s="3"/>
      <c r="I106" s="3"/>
      <c r="J106" s="343"/>
      <c r="K106" s="343"/>
      <c r="L106" s="3"/>
      <c r="M106" s="3"/>
    </row>
    <row r="107" spans="1:13" s="23" customFormat="1" x14ac:dyDescent="0.25">
      <c r="A107" s="22"/>
      <c r="B107" s="22"/>
      <c r="G107" s="3"/>
      <c r="H107" s="3"/>
      <c r="I107" s="3"/>
      <c r="J107" s="343"/>
      <c r="K107" s="343"/>
      <c r="L107" s="3"/>
      <c r="M107" s="3"/>
    </row>
    <row r="108" spans="1:13" s="23" customFormat="1" x14ac:dyDescent="0.25">
      <c r="A108" s="22"/>
      <c r="B108" s="22"/>
      <c r="G108" s="3"/>
      <c r="H108" s="3"/>
      <c r="I108" s="3"/>
      <c r="J108" s="343"/>
      <c r="K108" s="343"/>
      <c r="L108" s="3"/>
      <c r="M108" s="3"/>
    </row>
    <row r="109" spans="1:13" s="23" customFormat="1" x14ac:dyDescent="0.25">
      <c r="A109" s="22"/>
      <c r="B109" s="22"/>
      <c r="G109" s="3"/>
      <c r="H109" s="3"/>
      <c r="I109" s="3"/>
      <c r="J109" s="343"/>
      <c r="K109" s="343"/>
      <c r="L109" s="3"/>
      <c r="M109" s="3"/>
    </row>
    <row r="110" spans="1:13" s="23" customFormat="1" x14ac:dyDescent="0.25">
      <c r="A110" s="22"/>
      <c r="B110" s="22"/>
      <c r="G110" s="3"/>
      <c r="H110" s="3"/>
      <c r="I110" s="3"/>
      <c r="J110" s="343"/>
      <c r="K110" s="343"/>
      <c r="L110" s="3"/>
      <c r="M110" s="3"/>
    </row>
    <row r="111" spans="1:13" s="23" customFormat="1" x14ac:dyDescent="0.25">
      <c r="A111" s="22"/>
      <c r="B111" s="22"/>
      <c r="G111" s="3"/>
      <c r="H111" s="3"/>
      <c r="I111" s="3"/>
      <c r="J111" s="343"/>
      <c r="K111" s="343"/>
      <c r="L111" s="3"/>
      <c r="M111" s="3"/>
    </row>
    <row r="112" spans="1:13" s="23" customFormat="1" x14ac:dyDescent="0.25">
      <c r="A112" s="22"/>
      <c r="B112" s="22"/>
      <c r="G112" s="3"/>
      <c r="H112" s="3"/>
      <c r="I112" s="3"/>
      <c r="J112" s="343"/>
      <c r="K112" s="343"/>
      <c r="L112" s="3"/>
      <c r="M112" s="3"/>
    </row>
    <row r="113" spans="1:13" s="23" customFormat="1" x14ac:dyDescent="0.25">
      <c r="A113" s="22"/>
      <c r="B113" s="22"/>
      <c r="G113" s="3"/>
      <c r="H113" s="3"/>
      <c r="I113" s="3"/>
      <c r="J113" s="343"/>
      <c r="K113" s="343"/>
      <c r="L113" s="3"/>
      <c r="M113" s="3"/>
    </row>
    <row r="114" spans="1:13" s="23" customFormat="1" x14ac:dyDescent="0.25">
      <c r="A114" s="22"/>
      <c r="B114" s="22"/>
      <c r="G114" s="3"/>
      <c r="H114" s="3"/>
      <c r="I114" s="3"/>
      <c r="J114" s="343"/>
      <c r="K114" s="343"/>
      <c r="L114" s="3"/>
      <c r="M114" s="3"/>
    </row>
    <row r="115" spans="1:13" s="23" customFormat="1" x14ac:dyDescent="0.25">
      <c r="A115" s="22"/>
      <c r="B115" s="22"/>
      <c r="G115" s="3"/>
      <c r="H115" s="3"/>
      <c r="I115" s="3"/>
      <c r="J115" s="343"/>
      <c r="K115" s="343"/>
      <c r="L115" s="3"/>
      <c r="M115" s="3"/>
    </row>
    <row r="116" spans="1:13" s="23" customFormat="1" x14ac:dyDescent="0.25">
      <c r="A116" s="22"/>
      <c r="B116" s="22"/>
      <c r="G116" s="3"/>
      <c r="H116" s="3"/>
      <c r="I116" s="3"/>
      <c r="J116" s="343"/>
      <c r="K116" s="343"/>
      <c r="L116" s="3"/>
      <c r="M116" s="3"/>
    </row>
    <row r="117" spans="1:13" s="23" customFormat="1" x14ac:dyDescent="0.25">
      <c r="A117" s="22"/>
      <c r="B117" s="22"/>
      <c r="G117" s="3"/>
      <c r="H117" s="3"/>
      <c r="I117" s="3"/>
      <c r="J117" s="343"/>
      <c r="K117" s="343"/>
      <c r="L117" s="3"/>
      <c r="M117" s="3"/>
    </row>
    <row r="118" spans="1:13" s="23" customFormat="1" x14ac:dyDescent="0.25">
      <c r="A118" s="22"/>
      <c r="B118" s="22"/>
      <c r="G118" s="3"/>
      <c r="H118" s="3"/>
      <c r="I118" s="3"/>
      <c r="J118" s="343"/>
      <c r="K118" s="343"/>
      <c r="L118" s="3"/>
      <c r="M118" s="3"/>
    </row>
    <row r="119" spans="1:13" s="23" customFormat="1" x14ac:dyDescent="0.25">
      <c r="A119" s="22"/>
      <c r="B119" s="22"/>
      <c r="G119" s="3"/>
      <c r="H119" s="3"/>
      <c r="I119" s="3"/>
      <c r="J119" s="343"/>
      <c r="K119" s="343"/>
      <c r="L119" s="3"/>
      <c r="M119" s="3"/>
    </row>
    <row r="120" spans="1:13" s="23" customFormat="1" x14ac:dyDescent="0.25">
      <c r="A120" s="22"/>
      <c r="B120" s="22"/>
      <c r="G120" s="3"/>
      <c r="H120" s="3"/>
      <c r="I120" s="3"/>
      <c r="J120" s="343"/>
      <c r="K120" s="343"/>
      <c r="L120" s="3"/>
      <c r="M120" s="3"/>
    </row>
    <row r="121" spans="1:13" s="23" customFormat="1" x14ac:dyDescent="0.25">
      <c r="A121" s="22"/>
      <c r="B121" s="22"/>
      <c r="G121" s="3"/>
      <c r="H121" s="3"/>
      <c r="I121" s="3"/>
      <c r="J121" s="343"/>
      <c r="K121" s="343"/>
      <c r="L121" s="3"/>
      <c r="M121" s="3"/>
    </row>
    <row r="122" spans="1:13" s="23" customFormat="1" x14ac:dyDescent="0.25">
      <c r="A122" s="22"/>
      <c r="B122" s="22"/>
      <c r="G122" s="3"/>
      <c r="H122" s="3"/>
      <c r="I122" s="3"/>
      <c r="J122" s="343"/>
      <c r="K122" s="343"/>
      <c r="L122" s="3"/>
      <c r="M122" s="3"/>
    </row>
    <row r="123" spans="1:13" s="23" customFormat="1" x14ac:dyDescent="0.25">
      <c r="A123" s="22"/>
      <c r="B123" s="22"/>
      <c r="G123" s="3"/>
      <c r="H123" s="3"/>
      <c r="I123" s="3"/>
      <c r="J123" s="343"/>
      <c r="K123" s="343"/>
      <c r="L123" s="3"/>
      <c r="M123" s="3"/>
    </row>
    <row r="124" spans="1:13" s="23" customFormat="1" x14ac:dyDescent="0.25">
      <c r="A124" s="22"/>
      <c r="B124" s="22"/>
      <c r="G124" s="3"/>
      <c r="H124" s="3"/>
      <c r="I124" s="3"/>
      <c r="J124" s="343"/>
      <c r="K124" s="343"/>
      <c r="L124" s="3"/>
      <c r="M124" s="3"/>
    </row>
    <row r="125" spans="1:13" s="23" customFormat="1" x14ac:dyDescent="0.25">
      <c r="A125" s="22"/>
      <c r="B125" s="22"/>
      <c r="G125" s="3"/>
      <c r="H125" s="3"/>
      <c r="I125" s="3"/>
      <c r="J125" s="343"/>
      <c r="K125" s="343"/>
      <c r="L125" s="3"/>
      <c r="M125" s="3"/>
    </row>
    <row r="126" spans="1:13" s="23" customFormat="1" x14ac:dyDescent="0.25">
      <c r="A126" s="22"/>
      <c r="B126" s="22"/>
      <c r="G126" s="3"/>
      <c r="H126" s="3"/>
      <c r="I126" s="3"/>
      <c r="J126" s="343"/>
      <c r="K126" s="343"/>
      <c r="L126" s="3"/>
      <c r="M126" s="3"/>
    </row>
    <row r="127" spans="1:13" s="23" customFormat="1" x14ac:dyDescent="0.25">
      <c r="A127" s="22"/>
      <c r="B127" s="22"/>
      <c r="G127" s="3"/>
      <c r="H127" s="3"/>
      <c r="I127" s="3"/>
      <c r="J127" s="343"/>
      <c r="K127" s="343"/>
      <c r="L127" s="3"/>
      <c r="M127" s="3"/>
    </row>
    <row r="128" spans="1:13" s="23" customFormat="1" x14ac:dyDescent="0.25">
      <c r="A128" s="22"/>
      <c r="B128" s="22"/>
      <c r="G128" s="3"/>
      <c r="H128" s="3"/>
      <c r="I128" s="3"/>
      <c r="J128" s="343"/>
      <c r="K128" s="343"/>
      <c r="L128" s="3"/>
      <c r="M128" s="3"/>
    </row>
    <row r="129" spans="1:13" s="23" customFormat="1" x14ac:dyDescent="0.25">
      <c r="A129" s="22"/>
      <c r="B129" s="22"/>
      <c r="G129" s="3"/>
      <c r="H129" s="3"/>
      <c r="I129" s="3"/>
      <c r="J129" s="343"/>
      <c r="K129" s="343"/>
      <c r="L129" s="3"/>
      <c r="M129" s="3"/>
    </row>
    <row r="130" spans="1:13" s="23" customFormat="1" x14ac:dyDescent="0.25">
      <c r="A130" s="22"/>
      <c r="B130" s="22"/>
      <c r="G130" s="3"/>
      <c r="H130" s="3"/>
      <c r="I130" s="3"/>
      <c r="J130" s="343"/>
      <c r="K130" s="343"/>
      <c r="L130" s="3"/>
      <c r="M130" s="3"/>
    </row>
    <row r="131" spans="1:13" s="23" customFormat="1" x14ac:dyDescent="0.25">
      <c r="A131" s="22"/>
      <c r="B131" s="22"/>
      <c r="G131" s="3"/>
      <c r="H131" s="3"/>
      <c r="I131" s="3"/>
      <c r="J131" s="343"/>
      <c r="K131" s="343"/>
      <c r="L131" s="3"/>
      <c r="M131" s="3"/>
    </row>
    <row r="132" spans="1:13" s="23" customFormat="1" x14ac:dyDescent="0.25">
      <c r="A132" s="22"/>
      <c r="B132" s="22"/>
      <c r="G132" s="3"/>
      <c r="H132" s="3"/>
      <c r="I132" s="3"/>
      <c r="J132" s="343"/>
      <c r="K132" s="343"/>
      <c r="L132" s="3"/>
      <c r="M132" s="3"/>
    </row>
    <row r="133" spans="1:13" s="23" customFormat="1" x14ac:dyDescent="0.25">
      <c r="A133" s="22"/>
      <c r="B133" s="22"/>
      <c r="G133" s="3"/>
      <c r="H133" s="3"/>
      <c r="I133" s="3"/>
      <c r="J133" s="343"/>
      <c r="K133" s="343"/>
      <c r="L133" s="3"/>
      <c r="M133" s="3"/>
    </row>
    <row r="134" spans="1:13" s="23" customFormat="1" x14ac:dyDescent="0.25">
      <c r="A134" s="22"/>
      <c r="B134" s="22"/>
      <c r="G134" s="3"/>
      <c r="H134" s="3"/>
      <c r="I134" s="3"/>
      <c r="J134" s="343"/>
      <c r="K134" s="343"/>
      <c r="L134" s="3"/>
      <c r="M134" s="3"/>
    </row>
    <row r="135" spans="1:13" s="23" customFormat="1" x14ac:dyDescent="0.25">
      <c r="A135" s="22"/>
      <c r="B135" s="22"/>
      <c r="G135" s="3"/>
      <c r="H135" s="3"/>
      <c r="I135" s="3"/>
      <c r="J135" s="343"/>
      <c r="K135" s="343"/>
      <c r="L135" s="3"/>
      <c r="M135" s="3"/>
    </row>
    <row r="136" spans="1:13" s="23" customFormat="1" x14ac:dyDescent="0.25">
      <c r="A136" s="22"/>
      <c r="B136" s="22"/>
      <c r="G136" s="3"/>
      <c r="H136" s="3"/>
      <c r="I136" s="3"/>
      <c r="J136" s="343"/>
      <c r="K136" s="343"/>
      <c r="L136" s="3"/>
      <c r="M136" s="3"/>
    </row>
    <row r="137" spans="1:13" s="23" customFormat="1" x14ac:dyDescent="0.25">
      <c r="A137" s="22"/>
      <c r="B137" s="22"/>
      <c r="G137" s="3"/>
      <c r="H137" s="3"/>
      <c r="I137" s="3"/>
      <c r="J137" s="343"/>
      <c r="K137" s="343"/>
      <c r="L137" s="3"/>
      <c r="M137" s="3"/>
    </row>
    <row r="138" spans="1:13" s="23" customFormat="1" x14ac:dyDescent="0.25">
      <c r="A138" s="22"/>
      <c r="B138" s="22"/>
      <c r="G138" s="3"/>
      <c r="H138" s="3"/>
      <c r="I138" s="3"/>
      <c r="J138" s="343"/>
      <c r="K138" s="343"/>
      <c r="L138" s="3"/>
      <c r="M138" s="3"/>
    </row>
    <row r="139" spans="1:13" s="23" customFormat="1" x14ac:dyDescent="0.25">
      <c r="A139" s="22"/>
      <c r="B139" s="22"/>
      <c r="G139" s="3"/>
      <c r="H139" s="3"/>
      <c r="I139" s="3"/>
      <c r="J139" s="343"/>
      <c r="K139" s="343"/>
      <c r="L139" s="3"/>
      <c r="M139" s="3"/>
    </row>
    <row r="140" spans="1:13" s="23" customFormat="1" x14ac:dyDescent="0.25">
      <c r="A140" s="22"/>
      <c r="B140" s="22"/>
      <c r="G140" s="3"/>
      <c r="H140" s="3"/>
      <c r="I140" s="3"/>
      <c r="J140" s="343"/>
      <c r="K140" s="343"/>
      <c r="L140" s="3"/>
      <c r="M140" s="3"/>
    </row>
    <row r="141" spans="1:13" s="23" customFormat="1" x14ac:dyDescent="0.25">
      <c r="A141" s="22"/>
      <c r="B141" s="22"/>
      <c r="G141" s="3"/>
      <c r="H141" s="3"/>
      <c r="I141" s="3"/>
      <c r="J141" s="343"/>
      <c r="K141" s="343"/>
      <c r="L141" s="3"/>
      <c r="M141" s="3"/>
    </row>
    <row r="142" spans="1:13" s="23" customFormat="1" x14ac:dyDescent="0.25">
      <c r="A142" s="22"/>
      <c r="B142" s="22"/>
      <c r="G142" s="3"/>
      <c r="H142" s="3"/>
      <c r="I142" s="3"/>
      <c r="J142" s="343"/>
      <c r="K142" s="343"/>
      <c r="L142" s="3"/>
      <c r="M142" s="3"/>
    </row>
    <row r="143" spans="1:13" s="23" customFormat="1" x14ac:dyDescent="0.25">
      <c r="A143" s="22"/>
      <c r="B143" s="22"/>
      <c r="G143" s="3"/>
      <c r="H143" s="3"/>
      <c r="I143" s="3"/>
      <c r="J143" s="343"/>
      <c r="K143" s="343"/>
      <c r="L143" s="3"/>
      <c r="M143" s="3"/>
    </row>
    <row r="144" spans="1:13" s="23" customFormat="1" x14ac:dyDescent="0.25">
      <c r="A144" s="22"/>
      <c r="G144" s="3"/>
      <c r="H144" s="3"/>
      <c r="I144" s="3"/>
      <c r="J144" s="343"/>
      <c r="K144" s="343"/>
      <c r="L144" s="3"/>
      <c r="M144" s="3"/>
    </row>
    <row r="145" spans="1:13" s="23" customFormat="1" x14ac:dyDescent="0.25">
      <c r="A145" s="22"/>
      <c r="G145" s="3"/>
      <c r="H145" s="3"/>
      <c r="I145" s="3"/>
      <c r="J145" s="343"/>
      <c r="K145" s="343"/>
      <c r="L145" s="3"/>
      <c r="M145" s="3"/>
    </row>
    <row r="146" spans="1:13" s="23" customFormat="1" x14ac:dyDescent="0.25">
      <c r="A146" s="22"/>
      <c r="G146" s="3"/>
      <c r="H146" s="3"/>
      <c r="I146" s="3"/>
      <c r="J146" s="343"/>
      <c r="K146" s="343"/>
      <c r="L146" s="3"/>
      <c r="M146" s="3"/>
    </row>
    <row r="147" spans="1:13" s="23" customFormat="1" x14ac:dyDescent="0.25">
      <c r="A147" s="22"/>
      <c r="G147" s="3"/>
      <c r="H147" s="3"/>
      <c r="I147" s="3"/>
      <c r="J147" s="343"/>
      <c r="K147" s="343"/>
      <c r="L147" s="3"/>
      <c r="M147" s="3"/>
    </row>
    <row r="148" spans="1:13" s="23" customFormat="1" x14ac:dyDescent="0.25">
      <c r="A148" s="22"/>
      <c r="G148" s="3"/>
      <c r="H148" s="3"/>
      <c r="I148" s="3"/>
      <c r="J148" s="343"/>
      <c r="K148" s="343"/>
      <c r="L148" s="3"/>
      <c r="M148" s="3"/>
    </row>
    <row r="149" spans="1:13" s="23" customFormat="1" x14ac:dyDescent="0.25">
      <c r="A149" s="22"/>
      <c r="G149" s="3"/>
      <c r="H149" s="3"/>
      <c r="I149" s="3"/>
      <c r="J149" s="343"/>
      <c r="K149" s="343"/>
      <c r="L149" s="3"/>
      <c r="M149" s="3"/>
    </row>
    <row r="150" spans="1:13" s="23" customFormat="1" x14ac:dyDescent="0.25">
      <c r="A150" s="22"/>
      <c r="G150" s="3"/>
      <c r="H150" s="3"/>
      <c r="I150" s="3"/>
      <c r="J150" s="343"/>
      <c r="K150" s="343"/>
      <c r="L150" s="3"/>
      <c r="M150" s="3"/>
    </row>
    <row r="151" spans="1:13" s="23" customFormat="1" x14ac:dyDescent="0.25">
      <c r="A151" s="22"/>
      <c r="G151" s="3"/>
      <c r="H151" s="3"/>
      <c r="I151" s="3"/>
      <c r="J151" s="343"/>
      <c r="K151" s="343"/>
      <c r="L151" s="3"/>
      <c r="M151" s="3"/>
    </row>
    <row r="152" spans="1:13" s="23" customFormat="1" x14ac:dyDescent="0.25">
      <c r="A152" s="22"/>
      <c r="G152" s="3"/>
      <c r="H152" s="3"/>
      <c r="I152" s="3"/>
      <c r="J152" s="3"/>
      <c r="K152" s="3"/>
      <c r="L152" s="3"/>
      <c r="M152" s="3"/>
    </row>
    <row r="153" spans="1:13" s="23" customFormat="1" x14ac:dyDescent="0.25">
      <c r="A153" s="22"/>
      <c r="G153" s="3"/>
      <c r="H153" s="3"/>
      <c r="I153" s="3"/>
      <c r="J153" s="3"/>
      <c r="K153" s="3"/>
      <c r="L153" s="3"/>
      <c r="M153" s="3"/>
    </row>
    <row r="154" spans="1:13" s="23" customFormat="1" x14ac:dyDescent="0.25">
      <c r="A154" s="22"/>
      <c r="G154" s="3"/>
      <c r="H154" s="3"/>
      <c r="I154" s="3"/>
      <c r="J154" s="3"/>
      <c r="K154" s="3"/>
      <c r="L154" s="3"/>
      <c r="M154" s="3"/>
    </row>
    <row r="155" spans="1:13" s="23" customFormat="1" x14ac:dyDescent="0.25">
      <c r="A155" s="22"/>
      <c r="G155" s="3"/>
      <c r="H155" s="3"/>
      <c r="I155" s="3"/>
      <c r="J155" s="3"/>
      <c r="K155" s="3"/>
      <c r="L155" s="3"/>
      <c r="M155" s="3"/>
    </row>
    <row r="156" spans="1:13" s="23" customFormat="1" x14ac:dyDescent="0.25">
      <c r="A156" s="22"/>
      <c r="G156" s="3"/>
      <c r="H156" s="3"/>
      <c r="I156" s="3"/>
      <c r="J156" s="3"/>
      <c r="K156" s="3"/>
      <c r="L156" s="3"/>
      <c r="M156" s="3"/>
    </row>
    <row r="157" spans="1:13" s="23" customFormat="1" x14ac:dyDescent="0.25">
      <c r="A157" s="22"/>
      <c r="G157" s="3"/>
      <c r="H157" s="3"/>
      <c r="I157" s="3"/>
      <c r="J157" s="3"/>
      <c r="K157" s="3"/>
      <c r="L157" s="3"/>
      <c r="M157" s="3"/>
    </row>
    <row r="158" spans="1:13" s="23" customFormat="1" x14ac:dyDescent="0.25">
      <c r="A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</sheetData>
  <mergeCells count="10">
    <mergeCell ref="D50:G50"/>
    <mergeCell ref="B37:G37"/>
    <mergeCell ref="L1:M2"/>
    <mergeCell ref="L4:M4"/>
    <mergeCell ref="K4:K5"/>
    <mergeCell ref="A4:I5"/>
    <mergeCell ref="E45:G45"/>
    <mergeCell ref="E46:G46"/>
    <mergeCell ref="J4:J5"/>
    <mergeCell ref="G1:K2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6" fitToHeight="0" orientation="portrait" r:id="rId1"/>
  <headerFooter alignWithMargins="0">
    <oddFooter>&amp;C&amp;"Garamond,Corsivo"&amp;P / &amp;N</oddFooter>
  </headerFooter>
  <rowBreaks count="1" manualBreakCount="1">
    <brk id="35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89"/>
  <sheetViews>
    <sheetView showGridLines="0" tabSelected="1" view="pageBreakPreview" zoomScale="89" zoomScaleNormal="100" zoomScaleSheetLayoutView="89" workbookViewId="0">
      <selection activeCell="M6" sqref="M6"/>
    </sheetView>
  </sheetViews>
  <sheetFormatPr defaultColWidth="10.42578125" defaultRowHeight="15.75" x14ac:dyDescent="0.25"/>
  <cols>
    <col min="1" max="1" width="4" style="68" customWidth="1"/>
    <col min="2" max="2" width="4.5703125" style="68" customWidth="1"/>
    <col min="3" max="3" width="2.5703125" style="68" customWidth="1"/>
    <col min="4" max="5" width="4" style="68" customWidth="1"/>
    <col min="6" max="6" width="93" style="57" customWidth="1"/>
    <col min="7" max="8" width="20.5703125" style="57" customWidth="1"/>
    <col min="9" max="9" width="18.140625" style="57" customWidth="1"/>
    <col min="10" max="10" width="13.140625" style="57" customWidth="1"/>
    <col min="11" max="11" width="13.85546875" style="57" bestFit="1" customWidth="1"/>
    <col min="12" max="12" width="15.5703125" style="57" customWidth="1"/>
    <col min="13" max="13" width="13.85546875" style="57" customWidth="1"/>
    <col min="14" max="14" width="10.42578125" style="57"/>
    <col min="15" max="15" width="15.140625" style="57" customWidth="1"/>
    <col min="16" max="16" width="13.7109375" style="57" customWidth="1"/>
    <col min="17" max="255" width="10.42578125" style="57"/>
    <col min="256" max="256" width="4" style="57" customWidth="1"/>
    <col min="257" max="257" width="4.5703125" style="57" customWidth="1"/>
    <col min="258" max="258" width="1.85546875" style="57" customWidth="1"/>
    <col min="259" max="259" width="4" style="57" customWidth="1"/>
    <col min="260" max="260" width="53" style="57" customWidth="1"/>
    <col min="261" max="261" width="0" style="57" hidden="1" customWidth="1"/>
    <col min="262" max="263" width="21.42578125" style="57" customWidth="1"/>
    <col min="264" max="264" width="18.5703125" style="57" customWidth="1"/>
    <col min="265" max="265" width="13.140625" style="57" customWidth="1"/>
    <col min="266" max="266" width="10.42578125" style="57" customWidth="1"/>
    <col min="267" max="267" width="15.5703125" style="57" customWidth="1"/>
    <col min="268" max="511" width="10.42578125" style="57"/>
    <col min="512" max="512" width="4" style="57" customWidth="1"/>
    <col min="513" max="513" width="4.5703125" style="57" customWidth="1"/>
    <col min="514" max="514" width="1.85546875" style="57" customWidth="1"/>
    <col min="515" max="515" width="4" style="57" customWidth="1"/>
    <col min="516" max="516" width="53" style="57" customWidth="1"/>
    <col min="517" max="517" width="0" style="57" hidden="1" customWidth="1"/>
    <col min="518" max="519" width="21.42578125" style="57" customWidth="1"/>
    <col min="520" max="520" width="18.5703125" style="57" customWidth="1"/>
    <col min="521" max="521" width="13.140625" style="57" customWidth="1"/>
    <col min="522" max="522" width="10.42578125" style="57" customWidth="1"/>
    <col min="523" max="523" width="15.5703125" style="57" customWidth="1"/>
    <col min="524" max="767" width="10.42578125" style="57"/>
    <col min="768" max="768" width="4" style="57" customWidth="1"/>
    <col min="769" max="769" width="4.5703125" style="57" customWidth="1"/>
    <col min="770" max="770" width="1.85546875" style="57" customWidth="1"/>
    <col min="771" max="771" width="4" style="57" customWidth="1"/>
    <col min="772" max="772" width="53" style="57" customWidth="1"/>
    <col min="773" max="773" width="0" style="57" hidden="1" customWidth="1"/>
    <col min="774" max="775" width="21.42578125" style="57" customWidth="1"/>
    <col min="776" max="776" width="18.5703125" style="57" customWidth="1"/>
    <col min="777" max="777" width="13.140625" style="57" customWidth="1"/>
    <col min="778" max="778" width="10.42578125" style="57" customWidth="1"/>
    <col min="779" max="779" width="15.5703125" style="57" customWidth="1"/>
    <col min="780" max="1023" width="10.42578125" style="57"/>
    <col min="1024" max="1024" width="4" style="57" customWidth="1"/>
    <col min="1025" max="1025" width="4.5703125" style="57" customWidth="1"/>
    <col min="1026" max="1026" width="1.85546875" style="57" customWidth="1"/>
    <col min="1027" max="1027" width="4" style="57" customWidth="1"/>
    <col min="1028" max="1028" width="53" style="57" customWidth="1"/>
    <col min="1029" max="1029" width="0" style="57" hidden="1" customWidth="1"/>
    <col min="1030" max="1031" width="21.42578125" style="57" customWidth="1"/>
    <col min="1032" max="1032" width="18.5703125" style="57" customWidth="1"/>
    <col min="1033" max="1033" width="13.140625" style="57" customWidth="1"/>
    <col min="1034" max="1034" width="10.42578125" style="57" customWidth="1"/>
    <col min="1035" max="1035" width="15.5703125" style="57" customWidth="1"/>
    <col min="1036" max="1279" width="10.42578125" style="57"/>
    <col min="1280" max="1280" width="4" style="57" customWidth="1"/>
    <col min="1281" max="1281" width="4.5703125" style="57" customWidth="1"/>
    <col min="1282" max="1282" width="1.85546875" style="57" customWidth="1"/>
    <col min="1283" max="1283" width="4" style="57" customWidth="1"/>
    <col min="1284" max="1284" width="53" style="57" customWidth="1"/>
    <col min="1285" max="1285" width="0" style="57" hidden="1" customWidth="1"/>
    <col min="1286" max="1287" width="21.42578125" style="57" customWidth="1"/>
    <col min="1288" max="1288" width="18.5703125" style="57" customWidth="1"/>
    <col min="1289" max="1289" width="13.140625" style="57" customWidth="1"/>
    <col min="1290" max="1290" width="10.42578125" style="57" customWidth="1"/>
    <col min="1291" max="1291" width="15.5703125" style="57" customWidth="1"/>
    <col min="1292" max="1535" width="10.42578125" style="57"/>
    <col min="1536" max="1536" width="4" style="57" customWidth="1"/>
    <col min="1537" max="1537" width="4.5703125" style="57" customWidth="1"/>
    <col min="1538" max="1538" width="1.85546875" style="57" customWidth="1"/>
    <col min="1539" max="1539" width="4" style="57" customWidth="1"/>
    <col min="1540" max="1540" width="53" style="57" customWidth="1"/>
    <col min="1541" max="1541" width="0" style="57" hidden="1" customWidth="1"/>
    <col min="1542" max="1543" width="21.42578125" style="57" customWidth="1"/>
    <col min="1544" max="1544" width="18.5703125" style="57" customWidth="1"/>
    <col min="1545" max="1545" width="13.140625" style="57" customWidth="1"/>
    <col min="1546" max="1546" width="10.42578125" style="57" customWidth="1"/>
    <col min="1547" max="1547" width="15.5703125" style="57" customWidth="1"/>
    <col min="1548" max="1791" width="10.42578125" style="57"/>
    <col min="1792" max="1792" width="4" style="57" customWidth="1"/>
    <col min="1793" max="1793" width="4.5703125" style="57" customWidth="1"/>
    <col min="1794" max="1794" width="1.85546875" style="57" customWidth="1"/>
    <col min="1795" max="1795" width="4" style="57" customWidth="1"/>
    <col min="1796" max="1796" width="53" style="57" customWidth="1"/>
    <col min="1797" max="1797" width="0" style="57" hidden="1" customWidth="1"/>
    <col min="1798" max="1799" width="21.42578125" style="57" customWidth="1"/>
    <col min="1800" max="1800" width="18.5703125" style="57" customWidth="1"/>
    <col min="1801" max="1801" width="13.140625" style="57" customWidth="1"/>
    <col min="1802" max="1802" width="10.42578125" style="57" customWidth="1"/>
    <col min="1803" max="1803" width="15.5703125" style="57" customWidth="1"/>
    <col min="1804" max="2047" width="10.42578125" style="57"/>
    <col min="2048" max="2048" width="4" style="57" customWidth="1"/>
    <col min="2049" max="2049" width="4.5703125" style="57" customWidth="1"/>
    <col min="2050" max="2050" width="1.85546875" style="57" customWidth="1"/>
    <col min="2051" max="2051" width="4" style="57" customWidth="1"/>
    <col min="2052" max="2052" width="53" style="57" customWidth="1"/>
    <col min="2053" max="2053" width="0" style="57" hidden="1" customWidth="1"/>
    <col min="2054" max="2055" width="21.42578125" style="57" customWidth="1"/>
    <col min="2056" max="2056" width="18.5703125" style="57" customWidth="1"/>
    <col min="2057" max="2057" width="13.140625" style="57" customWidth="1"/>
    <col min="2058" max="2058" width="10.42578125" style="57" customWidth="1"/>
    <col min="2059" max="2059" width="15.5703125" style="57" customWidth="1"/>
    <col min="2060" max="2303" width="10.42578125" style="57"/>
    <col min="2304" max="2304" width="4" style="57" customWidth="1"/>
    <col min="2305" max="2305" width="4.5703125" style="57" customWidth="1"/>
    <col min="2306" max="2306" width="1.85546875" style="57" customWidth="1"/>
    <col min="2307" max="2307" width="4" style="57" customWidth="1"/>
    <col min="2308" max="2308" width="53" style="57" customWidth="1"/>
    <col min="2309" max="2309" width="0" style="57" hidden="1" customWidth="1"/>
    <col min="2310" max="2311" width="21.42578125" style="57" customWidth="1"/>
    <col min="2312" max="2312" width="18.5703125" style="57" customWidth="1"/>
    <col min="2313" max="2313" width="13.140625" style="57" customWidth="1"/>
    <col min="2314" max="2314" width="10.42578125" style="57" customWidth="1"/>
    <col min="2315" max="2315" width="15.5703125" style="57" customWidth="1"/>
    <col min="2316" max="2559" width="10.42578125" style="57"/>
    <col min="2560" max="2560" width="4" style="57" customWidth="1"/>
    <col min="2561" max="2561" width="4.5703125" style="57" customWidth="1"/>
    <col min="2562" max="2562" width="1.85546875" style="57" customWidth="1"/>
    <col min="2563" max="2563" width="4" style="57" customWidth="1"/>
    <col min="2564" max="2564" width="53" style="57" customWidth="1"/>
    <col min="2565" max="2565" width="0" style="57" hidden="1" customWidth="1"/>
    <col min="2566" max="2567" width="21.42578125" style="57" customWidth="1"/>
    <col min="2568" max="2568" width="18.5703125" style="57" customWidth="1"/>
    <col min="2569" max="2569" width="13.140625" style="57" customWidth="1"/>
    <col min="2570" max="2570" width="10.42578125" style="57" customWidth="1"/>
    <col min="2571" max="2571" width="15.5703125" style="57" customWidth="1"/>
    <col min="2572" max="2815" width="10.42578125" style="57"/>
    <col min="2816" max="2816" width="4" style="57" customWidth="1"/>
    <col min="2817" max="2817" width="4.5703125" style="57" customWidth="1"/>
    <col min="2818" max="2818" width="1.85546875" style="57" customWidth="1"/>
    <col min="2819" max="2819" width="4" style="57" customWidth="1"/>
    <col min="2820" max="2820" width="53" style="57" customWidth="1"/>
    <col min="2821" max="2821" width="0" style="57" hidden="1" customWidth="1"/>
    <col min="2822" max="2823" width="21.42578125" style="57" customWidth="1"/>
    <col min="2824" max="2824" width="18.5703125" style="57" customWidth="1"/>
    <col min="2825" max="2825" width="13.140625" style="57" customWidth="1"/>
    <col min="2826" max="2826" width="10.42578125" style="57" customWidth="1"/>
    <col min="2827" max="2827" width="15.5703125" style="57" customWidth="1"/>
    <col min="2828" max="3071" width="10.42578125" style="57"/>
    <col min="3072" max="3072" width="4" style="57" customWidth="1"/>
    <col min="3073" max="3073" width="4.5703125" style="57" customWidth="1"/>
    <col min="3074" max="3074" width="1.85546875" style="57" customWidth="1"/>
    <col min="3075" max="3075" width="4" style="57" customWidth="1"/>
    <col min="3076" max="3076" width="53" style="57" customWidth="1"/>
    <col min="3077" max="3077" width="0" style="57" hidden="1" customWidth="1"/>
    <col min="3078" max="3079" width="21.42578125" style="57" customWidth="1"/>
    <col min="3080" max="3080" width="18.5703125" style="57" customWidth="1"/>
    <col min="3081" max="3081" width="13.140625" style="57" customWidth="1"/>
    <col min="3082" max="3082" width="10.42578125" style="57" customWidth="1"/>
    <col min="3083" max="3083" width="15.5703125" style="57" customWidth="1"/>
    <col min="3084" max="3327" width="10.42578125" style="57"/>
    <col min="3328" max="3328" width="4" style="57" customWidth="1"/>
    <col min="3329" max="3329" width="4.5703125" style="57" customWidth="1"/>
    <col min="3330" max="3330" width="1.85546875" style="57" customWidth="1"/>
    <col min="3331" max="3331" width="4" style="57" customWidth="1"/>
    <col min="3332" max="3332" width="53" style="57" customWidth="1"/>
    <col min="3333" max="3333" width="0" style="57" hidden="1" customWidth="1"/>
    <col min="3334" max="3335" width="21.42578125" style="57" customWidth="1"/>
    <col min="3336" max="3336" width="18.5703125" style="57" customWidth="1"/>
    <col min="3337" max="3337" width="13.140625" style="57" customWidth="1"/>
    <col min="3338" max="3338" width="10.42578125" style="57" customWidth="1"/>
    <col min="3339" max="3339" width="15.5703125" style="57" customWidth="1"/>
    <col min="3340" max="3583" width="10.42578125" style="57"/>
    <col min="3584" max="3584" width="4" style="57" customWidth="1"/>
    <col min="3585" max="3585" width="4.5703125" style="57" customWidth="1"/>
    <col min="3586" max="3586" width="1.85546875" style="57" customWidth="1"/>
    <col min="3587" max="3587" width="4" style="57" customWidth="1"/>
    <col min="3588" max="3588" width="53" style="57" customWidth="1"/>
    <col min="3589" max="3589" width="0" style="57" hidden="1" customWidth="1"/>
    <col min="3590" max="3591" width="21.42578125" style="57" customWidth="1"/>
    <col min="3592" max="3592" width="18.5703125" style="57" customWidth="1"/>
    <col min="3593" max="3593" width="13.140625" style="57" customWidth="1"/>
    <col min="3594" max="3594" width="10.42578125" style="57" customWidth="1"/>
    <col min="3595" max="3595" width="15.5703125" style="57" customWidth="1"/>
    <col min="3596" max="3839" width="10.42578125" style="57"/>
    <col min="3840" max="3840" width="4" style="57" customWidth="1"/>
    <col min="3841" max="3841" width="4.5703125" style="57" customWidth="1"/>
    <col min="3842" max="3842" width="1.85546875" style="57" customWidth="1"/>
    <col min="3843" max="3843" width="4" style="57" customWidth="1"/>
    <col min="3844" max="3844" width="53" style="57" customWidth="1"/>
    <col min="3845" max="3845" width="0" style="57" hidden="1" customWidth="1"/>
    <col min="3846" max="3847" width="21.42578125" style="57" customWidth="1"/>
    <col min="3848" max="3848" width="18.5703125" style="57" customWidth="1"/>
    <col min="3849" max="3849" width="13.140625" style="57" customWidth="1"/>
    <col min="3850" max="3850" width="10.42578125" style="57" customWidth="1"/>
    <col min="3851" max="3851" width="15.5703125" style="57" customWidth="1"/>
    <col min="3852" max="4095" width="10.42578125" style="57"/>
    <col min="4096" max="4096" width="4" style="57" customWidth="1"/>
    <col min="4097" max="4097" width="4.5703125" style="57" customWidth="1"/>
    <col min="4098" max="4098" width="1.85546875" style="57" customWidth="1"/>
    <col min="4099" max="4099" width="4" style="57" customWidth="1"/>
    <col min="4100" max="4100" width="53" style="57" customWidth="1"/>
    <col min="4101" max="4101" width="0" style="57" hidden="1" customWidth="1"/>
    <col min="4102" max="4103" width="21.42578125" style="57" customWidth="1"/>
    <col min="4104" max="4104" width="18.5703125" style="57" customWidth="1"/>
    <col min="4105" max="4105" width="13.140625" style="57" customWidth="1"/>
    <col min="4106" max="4106" width="10.42578125" style="57" customWidth="1"/>
    <col min="4107" max="4107" width="15.5703125" style="57" customWidth="1"/>
    <col min="4108" max="4351" width="10.42578125" style="57"/>
    <col min="4352" max="4352" width="4" style="57" customWidth="1"/>
    <col min="4353" max="4353" width="4.5703125" style="57" customWidth="1"/>
    <col min="4354" max="4354" width="1.85546875" style="57" customWidth="1"/>
    <col min="4355" max="4355" width="4" style="57" customWidth="1"/>
    <col min="4356" max="4356" width="53" style="57" customWidth="1"/>
    <col min="4357" max="4357" width="0" style="57" hidden="1" customWidth="1"/>
    <col min="4358" max="4359" width="21.42578125" style="57" customWidth="1"/>
    <col min="4360" max="4360" width="18.5703125" style="57" customWidth="1"/>
    <col min="4361" max="4361" width="13.140625" style="57" customWidth="1"/>
    <col min="4362" max="4362" width="10.42578125" style="57" customWidth="1"/>
    <col min="4363" max="4363" width="15.5703125" style="57" customWidth="1"/>
    <col min="4364" max="4607" width="10.42578125" style="57"/>
    <col min="4608" max="4608" width="4" style="57" customWidth="1"/>
    <col min="4609" max="4609" width="4.5703125" style="57" customWidth="1"/>
    <col min="4610" max="4610" width="1.85546875" style="57" customWidth="1"/>
    <col min="4611" max="4611" width="4" style="57" customWidth="1"/>
    <col min="4612" max="4612" width="53" style="57" customWidth="1"/>
    <col min="4613" max="4613" width="0" style="57" hidden="1" customWidth="1"/>
    <col min="4614" max="4615" width="21.42578125" style="57" customWidth="1"/>
    <col min="4616" max="4616" width="18.5703125" style="57" customWidth="1"/>
    <col min="4617" max="4617" width="13.140625" style="57" customWidth="1"/>
    <col min="4618" max="4618" width="10.42578125" style="57" customWidth="1"/>
    <col min="4619" max="4619" width="15.5703125" style="57" customWidth="1"/>
    <col min="4620" max="4863" width="10.42578125" style="57"/>
    <col min="4864" max="4864" width="4" style="57" customWidth="1"/>
    <col min="4865" max="4865" width="4.5703125" style="57" customWidth="1"/>
    <col min="4866" max="4866" width="1.85546875" style="57" customWidth="1"/>
    <col min="4867" max="4867" width="4" style="57" customWidth="1"/>
    <col min="4868" max="4868" width="53" style="57" customWidth="1"/>
    <col min="4869" max="4869" width="0" style="57" hidden="1" customWidth="1"/>
    <col min="4870" max="4871" width="21.42578125" style="57" customWidth="1"/>
    <col min="4872" max="4872" width="18.5703125" style="57" customWidth="1"/>
    <col min="4873" max="4873" width="13.140625" style="57" customWidth="1"/>
    <col min="4874" max="4874" width="10.42578125" style="57" customWidth="1"/>
    <col min="4875" max="4875" width="15.5703125" style="57" customWidth="1"/>
    <col min="4876" max="5119" width="10.42578125" style="57"/>
    <col min="5120" max="5120" width="4" style="57" customWidth="1"/>
    <col min="5121" max="5121" width="4.5703125" style="57" customWidth="1"/>
    <col min="5122" max="5122" width="1.85546875" style="57" customWidth="1"/>
    <col min="5123" max="5123" width="4" style="57" customWidth="1"/>
    <col min="5124" max="5124" width="53" style="57" customWidth="1"/>
    <col min="5125" max="5125" width="0" style="57" hidden="1" customWidth="1"/>
    <col min="5126" max="5127" width="21.42578125" style="57" customWidth="1"/>
    <col min="5128" max="5128" width="18.5703125" style="57" customWidth="1"/>
    <col min="5129" max="5129" width="13.140625" style="57" customWidth="1"/>
    <col min="5130" max="5130" width="10.42578125" style="57" customWidth="1"/>
    <col min="5131" max="5131" width="15.5703125" style="57" customWidth="1"/>
    <col min="5132" max="5375" width="10.42578125" style="57"/>
    <col min="5376" max="5376" width="4" style="57" customWidth="1"/>
    <col min="5377" max="5377" width="4.5703125" style="57" customWidth="1"/>
    <col min="5378" max="5378" width="1.85546875" style="57" customWidth="1"/>
    <col min="5379" max="5379" width="4" style="57" customWidth="1"/>
    <col min="5380" max="5380" width="53" style="57" customWidth="1"/>
    <col min="5381" max="5381" width="0" style="57" hidden="1" customWidth="1"/>
    <col min="5382" max="5383" width="21.42578125" style="57" customWidth="1"/>
    <col min="5384" max="5384" width="18.5703125" style="57" customWidth="1"/>
    <col min="5385" max="5385" width="13.140625" style="57" customWidth="1"/>
    <col min="5386" max="5386" width="10.42578125" style="57" customWidth="1"/>
    <col min="5387" max="5387" width="15.5703125" style="57" customWidth="1"/>
    <col min="5388" max="5631" width="10.42578125" style="57"/>
    <col min="5632" max="5632" width="4" style="57" customWidth="1"/>
    <col min="5633" max="5633" width="4.5703125" style="57" customWidth="1"/>
    <col min="5634" max="5634" width="1.85546875" style="57" customWidth="1"/>
    <col min="5635" max="5635" width="4" style="57" customWidth="1"/>
    <col min="5636" max="5636" width="53" style="57" customWidth="1"/>
    <col min="5637" max="5637" width="0" style="57" hidden="1" customWidth="1"/>
    <col min="5638" max="5639" width="21.42578125" style="57" customWidth="1"/>
    <col min="5640" max="5640" width="18.5703125" style="57" customWidth="1"/>
    <col min="5641" max="5641" width="13.140625" style="57" customWidth="1"/>
    <col min="5642" max="5642" width="10.42578125" style="57" customWidth="1"/>
    <col min="5643" max="5643" width="15.5703125" style="57" customWidth="1"/>
    <col min="5644" max="5887" width="10.42578125" style="57"/>
    <col min="5888" max="5888" width="4" style="57" customWidth="1"/>
    <col min="5889" max="5889" width="4.5703125" style="57" customWidth="1"/>
    <col min="5890" max="5890" width="1.85546875" style="57" customWidth="1"/>
    <col min="5891" max="5891" width="4" style="57" customWidth="1"/>
    <col min="5892" max="5892" width="53" style="57" customWidth="1"/>
    <col min="5893" max="5893" width="0" style="57" hidden="1" customWidth="1"/>
    <col min="5894" max="5895" width="21.42578125" style="57" customWidth="1"/>
    <col min="5896" max="5896" width="18.5703125" style="57" customWidth="1"/>
    <col min="5897" max="5897" width="13.140625" style="57" customWidth="1"/>
    <col min="5898" max="5898" width="10.42578125" style="57" customWidth="1"/>
    <col min="5899" max="5899" width="15.5703125" style="57" customWidth="1"/>
    <col min="5900" max="6143" width="10.42578125" style="57"/>
    <col min="6144" max="6144" width="4" style="57" customWidth="1"/>
    <col min="6145" max="6145" width="4.5703125" style="57" customWidth="1"/>
    <col min="6146" max="6146" width="1.85546875" style="57" customWidth="1"/>
    <col min="6147" max="6147" width="4" style="57" customWidth="1"/>
    <col min="6148" max="6148" width="53" style="57" customWidth="1"/>
    <col min="6149" max="6149" width="0" style="57" hidden="1" customWidth="1"/>
    <col min="6150" max="6151" width="21.42578125" style="57" customWidth="1"/>
    <col min="6152" max="6152" width="18.5703125" style="57" customWidth="1"/>
    <col min="6153" max="6153" width="13.140625" style="57" customWidth="1"/>
    <col min="6154" max="6154" width="10.42578125" style="57" customWidth="1"/>
    <col min="6155" max="6155" width="15.5703125" style="57" customWidth="1"/>
    <col min="6156" max="6399" width="10.42578125" style="57"/>
    <col min="6400" max="6400" width="4" style="57" customWidth="1"/>
    <col min="6401" max="6401" width="4.5703125" style="57" customWidth="1"/>
    <col min="6402" max="6402" width="1.85546875" style="57" customWidth="1"/>
    <col min="6403" max="6403" width="4" style="57" customWidth="1"/>
    <col min="6404" max="6404" width="53" style="57" customWidth="1"/>
    <col min="6405" max="6405" width="0" style="57" hidden="1" customWidth="1"/>
    <col min="6406" max="6407" width="21.42578125" style="57" customWidth="1"/>
    <col min="6408" max="6408" width="18.5703125" style="57" customWidth="1"/>
    <col min="6409" max="6409" width="13.140625" style="57" customWidth="1"/>
    <col min="6410" max="6410" width="10.42578125" style="57" customWidth="1"/>
    <col min="6411" max="6411" width="15.5703125" style="57" customWidth="1"/>
    <col min="6412" max="6655" width="10.42578125" style="57"/>
    <col min="6656" max="6656" width="4" style="57" customWidth="1"/>
    <col min="6657" max="6657" width="4.5703125" style="57" customWidth="1"/>
    <col min="6658" max="6658" width="1.85546875" style="57" customWidth="1"/>
    <col min="6659" max="6659" width="4" style="57" customWidth="1"/>
    <col min="6660" max="6660" width="53" style="57" customWidth="1"/>
    <col min="6661" max="6661" width="0" style="57" hidden="1" customWidth="1"/>
    <col min="6662" max="6663" width="21.42578125" style="57" customWidth="1"/>
    <col min="6664" max="6664" width="18.5703125" style="57" customWidth="1"/>
    <col min="6665" max="6665" width="13.140625" style="57" customWidth="1"/>
    <col min="6666" max="6666" width="10.42578125" style="57" customWidth="1"/>
    <col min="6667" max="6667" width="15.5703125" style="57" customWidth="1"/>
    <col min="6668" max="6911" width="10.42578125" style="57"/>
    <col min="6912" max="6912" width="4" style="57" customWidth="1"/>
    <col min="6913" max="6913" width="4.5703125" style="57" customWidth="1"/>
    <col min="6914" max="6914" width="1.85546875" style="57" customWidth="1"/>
    <col min="6915" max="6915" width="4" style="57" customWidth="1"/>
    <col min="6916" max="6916" width="53" style="57" customWidth="1"/>
    <col min="6917" max="6917" width="0" style="57" hidden="1" customWidth="1"/>
    <col min="6918" max="6919" width="21.42578125" style="57" customWidth="1"/>
    <col min="6920" max="6920" width="18.5703125" style="57" customWidth="1"/>
    <col min="6921" max="6921" width="13.140625" style="57" customWidth="1"/>
    <col min="6922" max="6922" width="10.42578125" style="57" customWidth="1"/>
    <col min="6923" max="6923" width="15.5703125" style="57" customWidth="1"/>
    <col min="6924" max="7167" width="10.42578125" style="57"/>
    <col min="7168" max="7168" width="4" style="57" customWidth="1"/>
    <col min="7169" max="7169" width="4.5703125" style="57" customWidth="1"/>
    <col min="7170" max="7170" width="1.85546875" style="57" customWidth="1"/>
    <col min="7171" max="7171" width="4" style="57" customWidth="1"/>
    <col min="7172" max="7172" width="53" style="57" customWidth="1"/>
    <col min="7173" max="7173" width="0" style="57" hidden="1" customWidth="1"/>
    <col min="7174" max="7175" width="21.42578125" style="57" customWidth="1"/>
    <col min="7176" max="7176" width="18.5703125" style="57" customWidth="1"/>
    <col min="7177" max="7177" width="13.140625" style="57" customWidth="1"/>
    <col min="7178" max="7178" width="10.42578125" style="57" customWidth="1"/>
    <col min="7179" max="7179" width="15.5703125" style="57" customWidth="1"/>
    <col min="7180" max="7423" width="10.42578125" style="57"/>
    <col min="7424" max="7424" width="4" style="57" customWidth="1"/>
    <col min="7425" max="7425" width="4.5703125" style="57" customWidth="1"/>
    <col min="7426" max="7426" width="1.85546875" style="57" customWidth="1"/>
    <col min="7427" max="7427" width="4" style="57" customWidth="1"/>
    <col min="7428" max="7428" width="53" style="57" customWidth="1"/>
    <col min="7429" max="7429" width="0" style="57" hidden="1" customWidth="1"/>
    <col min="7430" max="7431" width="21.42578125" style="57" customWidth="1"/>
    <col min="7432" max="7432" width="18.5703125" style="57" customWidth="1"/>
    <col min="7433" max="7433" width="13.140625" style="57" customWidth="1"/>
    <col min="7434" max="7434" width="10.42578125" style="57" customWidth="1"/>
    <col min="7435" max="7435" width="15.5703125" style="57" customWidth="1"/>
    <col min="7436" max="7679" width="10.42578125" style="57"/>
    <col min="7680" max="7680" width="4" style="57" customWidth="1"/>
    <col min="7681" max="7681" width="4.5703125" style="57" customWidth="1"/>
    <col min="7682" max="7682" width="1.85546875" style="57" customWidth="1"/>
    <col min="7683" max="7683" width="4" style="57" customWidth="1"/>
    <col min="7684" max="7684" width="53" style="57" customWidth="1"/>
    <col min="7685" max="7685" width="0" style="57" hidden="1" customWidth="1"/>
    <col min="7686" max="7687" width="21.42578125" style="57" customWidth="1"/>
    <col min="7688" max="7688" width="18.5703125" style="57" customWidth="1"/>
    <col min="7689" max="7689" width="13.140625" style="57" customWidth="1"/>
    <col min="7690" max="7690" width="10.42578125" style="57" customWidth="1"/>
    <col min="7691" max="7691" width="15.5703125" style="57" customWidth="1"/>
    <col min="7692" max="7935" width="10.42578125" style="57"/>
    <col min="7936" max="7936" width="4" style="57" customWidth="1"/>
    <col min="7937" max="7937" width="4.5703125" style="57" customWidth="1"/>
    <col min="7938" max="7938" width="1.85546875" style="57" customWidth="1"/>
    <col min="7939" max="7939" width="4" style="57" customWidth="1"/>
    <col min="7940" max="7940" width="53" style="57" customWidth="1"/>
    <col min="7941" max="7941" width="0" style="57" hidden="1" customWidth="1"/>
    <col min="7942" max="7943" width="21.42578125" style="57" customWidth="1"/>
    <col min="7944" max="7944" width="18.5703125" style="57" customWidth="1"/>
    <col min="7945" max="7945" width="13.140625" style="57" customWidth="1"/>
    <col min="7946" max="7946" width="10.42578125" style="57" customWidth="1"/>
    <col min="7947" max="7947" width="15.5703125" style="57" customWidth="1"/>
    <col min="7948" max="8191" width="10.42578125" style="57"/>
    <col min="8192" max="8192" width="4" style="57" customWidth="1"/>
    <col min="8193" max="8193" width="4.5703125" style="57" customWidth="1"/>
    <col min="8194" max="8194" width="1.85546875" style="57" customWidth="1"/>
    <col min="8195" max="8195" width="4" style="57" customWidth="1"/>
    <col min="8196" max="8196" width="53" style="57" customWidth="1"/>
    <col min="8197" max="8197" width="0" style="57" hidden="1" customWidth="1"/>
    <col min="8198" max="8199" width="21.42578125" style="57" customWidth="1"/>
    <col min="8200" max="8200" width="18.5703125" style="57" customWidth="1"/>
    <col min="8201" max="8201" width="13.140625" style="57" customWidth="1"/>
    <col min="8202" max="8202" width="10.42578125" style="57" customWidth="1"/>
    <col min="8203" max="8203" width="15.5703125" style="57" customWidth="1"/>
    <col min="8204" max="8447" width="10.42578125" style="57"/>
    <col min="8448" max="8448" width="4" style="57" customWidth="1"/>
    <col min="8449" max="8449" width="4.5703125" style="57" customWidth="1"/>
    <col min="8450" max="8450" width="1.85546875" style="57" customWidth="1"/>
    <col min="8451" max="8451" width="4" style="57" customWidth="1"/>
    <col min="8452" max="8452" width="53" style="57" customWidth="1"/>
    <col min="8453" max="8453" width="0" style="57" hidden="1" customWidth="1"/>
    <col min="8454" max="8455" width="21.42578125" style="57" customWidth="1"/>
    <col min="8456" max="8456" width="18.5703125" style="57" customWidth="1"/>
    <col min="8457" max="8457" width="13.140625" style="57" customWidth="1"/>
    <col min="8458" max="8458" width="10.42578125" style="57" customWidth="1"/>
    <col min="8459" max="8459" width="15.5703125" style="57" customWidth="1"/>
    <col min="8460" max="8703" width="10.42578125" style="57"/>
    <col min="8704" max="8704" width="4" style="57" customWidth="1"/>
    <col min="8705" max="8705" width="4.5703125" style="57" customWidth="1"/>
    <col min="8706" max="8706" width="1.85546875" style="57" customWidth="1"/>
    <col min="8707" max="8707" width="4" style="57" customWidth="1"/>
    <col min="8708" max="8708" width="53" style="57" customWidth="1"/>
    <col min="8709" max="8709" width="0" style="57" hidden="1" customWidth="1"/>
    <col min="8710" max="8711" width="21.42578125" style="57" customWidth="1"/>
    <col min="8712" max="8712" width="18.5703125" style="57" customWidth="1"/>
    <col min="8713" max="8713" width="13.140625" style="57" customWidth="1"/>
    <col min="8714" max="8714" width="10.42578125" style="57" customWidth="1"/>
    <col min="8715" max="8715" width="15.5703125" style="57" customWidth="1"/>
    <col min="8716" max="8959" width="10.42578125" style="57"/>
    <col min="8960" max="8960" width="4" style="57" customWidth="1"/>
    <col min="8961" max="8961" width="4.5703125" style="57" customWidth="1"/>
    <col min="8962" max="8962" width="1.85546875" style="57" customWidth="1"/>
    <col min="8963" max="8963" width="4" style="57" customWidth="1"/>
    <col min="8964" max="8964" width="53" style="57" customWidth="1"/>
    <col min="8965" max="8965" width="0" style="57" hidden="1" customWidth="1"/>
    <col min="8966" max="8967" width="21.42578125" style="57" customWidth="1"/>
    <col min="8968" max="8968" width="18.5703125" style="57" customWidth="1"/>
    <col min="8969" max="8969" width="13.140625" style="57" customWidth="1"/>
    <col min="8970" max="8970" width="10.42578125" style="57" customWidth="1"/>
    <col min="8971" max="8971" width="15.5703125" style="57" customWidth="1"/>
    <col min="8972" max="9215" width="10.42578125" style="57"/>
    <col min="9216" max="9216" width="4" style="57" customWidth="1"/>
    <col min="9217" max="9217" width="4.5703125" style="57" customWidth="1"/>
    <col min="9218" max="9218" width="1.85546875" style="57" customWidth="1"/>
    <col min="9219" max="9219" width="4" style="57" customWidth="1"/>
    <col min="9220" max="9220" width="53" style="57" customWidth="1"/>
    <col min="9221" max="9221" width="0" style="57" hidden="1" customWidth="1"/>
    <col min="9222" max="9223" width="21.42578125" style="57" customWidth="1"/>
    <col min="9224" max="9224" width="18.5703125" style="57" customWidth="1"/>
    <col min="9225" max="9225" width="13.140625" style="57" customWidth="1"/>
    <col min="9226" max="9226" width="10.42578125" style="57" customWidth="1"/>
    <col min="9227" max="9227" width="15.5703125" style="57" customWidth="1"/>
    <col min="9228" max="9471" width="10.42578125" style="57"/>
    <col min="9472" max="9472" width="4" style="57" customWidth="1"/>
    <col min="9473" max="9473" width="4.5703125" style="57" customWidth="1"/>
    <col min="9474" max="9474" width="1.85546875" style="57" customWidth="1"/>
    <col min="9475" max="9475" width="4" style="57" customWidth="1"/>
    <col min="9476" max="9476" width="53" style="57" customWidth="1"/>
    <col min="9477" max="9477" width="0" style="57" hidden="1" customWidth="1"/>
    <col min="9478" max="9479" width="21.42578125" style="57" customWidth="1"/>
    <col min="9480" max="9480" width="18.5703125" style="57" customWidth="1"/>
    <col min="9481" max="9481" width="13.140625" style="57" customWidth="1"/>
    <col min="9482" max="9482" width="10.42578125" style="57" customWidth="1"/>
    <col min="9483" max="9483" width="15.5703125" style="57" customWidth="1"/>
    <col min="9484" max="9727" width="10.42578125" style="57"/>
    <col min="9728" max="9728" width="4" style="57" customWidth="1"/>
    <col min="9729" max="9729" width="4.5703125" style="57" customWidth="1"/>
    <col min="9730" max="9730" width="1.85546875" style="57" customWidth="1"/>
    <col min="9731" max="9731" width="4" style="57" customWidth="1"/>
    <col min="9732" max="9732" width="53" style="57" customWidth="1"/>
    <col min="9733" max="9733" width="0" style="57" hidden="1" customWidth="1"/>
    <col min="9734" max="9735" width="21.42578125" style="57" customWidth="1"/>
    <col min="9736" max="9736" width="18.5703125" style="57" customWidth="1"/>
    <col min="9737" max="9737" width="13.140625" style="57" customWidth="1"/>
    <col min="9738" max="9738" width="10.42578125" style="57" customWidth="1"/>
    <col min="9739" max="9739" width="15.5703125" style="57" customWidth="1"/>
    <col min="9740" max="9983" width="10.42578125" style="57"/>
    <col min="9984" max="9984" width="4" style="57" customWidth="1"/>
    <col min="9985" max="9985" width="4.5703125" style="57" customWidth="1"/>
    <col min="9986" max="9986" width="1.85546875" style="57" customWidth="1"/>
    <col min="9987" max="9987" width="4" style="57" customWidth="1"/>
    <col min="9988" max="9988" width="53" style="57" customWidth="1"/>
    <col min="9989" max="9989" width="0" style="57" hidden="1" customWidth="1"/>
    <col min="9990" max="9991" width="21.42578125" style="57" customWidth="1"/>
    <col min="9992" max="9992" width="18.5703125" style="57" customWidth="1"/>
    <col min="9993" max="9993" width="13.140625" style="57" customWidth="1"/>
    <col min="9994" max="9994" width="10.42578125" style="57" customWidth="1"/>
    <col min="9995" max="9995" width="15.5703125" style="57" customWidth="1"/>
    <col min="9996" max="10239" width="10.42578125" style="57"/>
    <col min="10240" max="10240" width="4" style="57" customWidth="1"/>
    <col min="10241" max="10241" width="4.5703125" style="57" customWidth="1"/>
    <col min="10242" max="10242" width="1.85546875" style="57" customWidth="1"/>
    <col min="10243" max="10243" width="4" style="57" customWidth="1"/>
    <col min="10244" max="10244" width="53" style="57" customWidth="1"/>
    <col min="10245" max="10245" width="0" style="57" hidden="1" customWidth="1"/>
    <col min="10246" max="10247" width="21.42578125" style="57" customWidth="1"/>
    <col min="10248" max="10248" width="18.5703125" style="57" customWidth="1"/>
    <col min="10249" max="10249" width="13.140625" style="57" customWidth="1"/>
    <col min="10250" max="10250" width="10.42578125" style="57" customWidth="1"/>
    <col min="10251" max="10251" width="15.5703125" style="57" customWidth="1"/>
    <col min="10252" max="10495" width="10.42578125" style="57"/>
    <col min="10496" max="10496" width="4" style="57" customWidth="1"/>
    <col min="10497" max="10497" width="4.5703125" style="57" customWidth="1"/>
    <col min="10498" max="10498" width="1.85546875" style="57" customWidth="1"/>
    <col min="10499" max="10499" width="4" style="57" customWidth="1"/>
    <col min="10500" max="10500" width="53" style="57" customWidth="1"/>
    <col min="10501" max="10501" width="0" style="57" hidden="1" customWidth="1"/>
    <col min="10502" max="10503" width="21.42578125" style="57" customWidth="1"/>
    <col min="10504" max="10504" width="18.5703125" style="57" customWidth="1"/>
    <col min="10505" max="10505" width="13.140625" style="57" customWidth="1"/>
    <col min="10506" max="10506" width="10.42578125" style="57" customWidth="1"/>
    <col min="10507" max="10507" width="15.5703125" style="57" customWidth="1"/>
    <col min="10508" max="10751" width="10.42578125" style="57"/>
    <col min="10752" max="10752" width="4" style="57" customWidth="1"/>
    <col min="10753" max="10753" width="4.5703125" style="57" customWidth="1"/>
    <col min="10754" max="10754" width="1.85546875" style="57" customWidth="1"/>
    <col min="10755" max="10755" width="4" style="57" customWidth="1"/>
    <col min="10756" max="10756" width="53" style="57" customWidth="1"/>
    <col min="10757" max="10757" width="0" style="57" hidden="1" customWidth="1"/>
    <col min="10758" max="10759" width="21.42578125" style="57" customWidth="1"/>
    <col min="10760" max="10760" width="18.5703125" style="57" customWidth="1"/>
    <col min="10761" max="10761" width="13.140625" style="57" customWidth="1"/>
    <col min="10762" max="10762" width="10.42578125" style="57" customWidth="1"/>
    <col min="10763" max="10763" width="15.5703125" style="57" customWidth="1"/>
    <col min="10764" max="11007" width="10.42578125" style="57"/>
    <col min="11008" max="11008" width="4" style="57" customWidth="1"/>
    <col min="11009" max="11009" width="4.5703125" style="57" customWidth="1"/>
    <col min="11010" max="11010" width="1.85546875" style="57" customWidth="1"/>
    <col min="11011" max="11011" width="4" style="57" customWidth="1"/>
    <col min="11012" max="11012" width="53" style="57" customWidth="1"/>
    <col min="11013" max="11013" width="0" style="57" hidden="1" customWidth="1"/>
    <col min="11014" max="11015" width="21.42578125" style="57" customWidth="1"/>
    <col min="11016" max="11016" width="18.5703125" style="57" customWidth="1"/>
    <col min="11017" max="11017" width="13.140625" style="57" customWidth="1"/>
    <col min="11018" max="11018" width="10.42578125" style="57" customWidth="1"/>
    <col min="11019" max="11019" width="15.5703125" style="57" customWidth="1"/>
    <col min="11020" max="11263" width="10.42578125" style="57"/>
    <col min="11264" max="11264" width="4" style="57" customWidth="1"/>
    <col min="11265" max="11265" width="4.5703125" style="57" customWidth="1"/>
    <col min="11266" max="11266" width="1.85546875" style="57" customWidth="1"/>
    <col min="11267" max="11267" width="4" style="57" customWidth="1"/>
    <col min="11268" max="11268" width="53" style="57" customWidth="1"/>
    <col min="11269" max="11269" width="0" style="57" hidden="1" customWidth="1"/>
    <col min="11270" max="11271" width="21.42578125" style="57" customWidth="1"/>
    <col min="11272" max="11272" width="18.5703125" style="57" customWidth="1"/>
    <col min="11273" max="11273" width="13.140625" style="57" customWidth="1"/>
    <col min="11274" max="11274" width="10.42578125" style="57" customWidth="1"/>
    <col min="11275" max="11275" width="15.5703125" style="57" customWidth="1"/>
    <col min="11276" max="11519" width="10.42578125" style="57"/>
    <col min="11520" max="11520" width="4" style="57" customWidth="1"/>
    <col min="11521" max="11521" width="4.5703125" style="57" customWidth="1"/>
    <col min="11522" max="11522" width="1.85546875" style="57" customWidth="1"/>
    <col min="11523" max="11523" width="4" style="57" customWidth="1"/>
    <col min="11524" max="11524" width="53" style="57" customWidth="1"/>
    <col min="11525" max="11525" width="0" style="57" hidden="1" customWidth="1"/>
    <col min="11526" max="11527" width="21.42578125" style="57" customWidth="1"/>
    <col min="11528" max="11528" width="18.5703125" style="57" customWidth="1"/>
    <col min="11529" max="11529" width="13.140625" style="57" customWidth="1"/>
    <col min="11530" max="11530" width="10.42578125" style="57" customWidth="1"/>
    <col min="11531" max="11531" width="15.5703125" style="57" customWidth="1"/>
    <col min="11532" max="11775" width="10.42578125" style="57"/>
    <col min="11776" max="11776" width="4" style="57" customWidth="1"/>
    <col min="11777" max="11777" width="4.5703125" style="57" customWidth="1"/>
    <col min="11778" max="11778" width="1.85546875" style="57" customWidth="1"/>
    <col min="11779" max="11779" width="4" style="57" customWidth="1"/>
    <col min="11780" max="11780" width="53" style="57" customWidth="1"/>
    <col min="11781" max="11781" width="0" style="57" hidden="1" customWidth="1"/>
    <col min="11782" max="11783" width="21.42578125" style="57" customWidth="1"/>
    <col min="11784" max="11784" width="18.5703125" style="57" customWidth="1"/>
    <col min="11785" max="11785" width="13.140625" style="57" customWidth="1"/>
    <col min="11786" max="11786" width="10.42578125" style="57" customWidth="1"/>
    <col min="11787" max="11787" width="15.5703125" style="57" customWidth="1"/>
    <col min="11788" max="12031" width="10.42578125" style="57"/>
    <col min="12032" max="12032" width="4" style="57" customWidth="1"/>
    <col min="12033" max="12033" width="4.5703125" style="57" customWidth="1"/>
    <col min="12034" max="12034" width="1.85546875" style="57" customWidth="1"/>
    <col min="12035" max="12035" width="4" style="57" customWidth="1"/>
    <col min="12036" max="12036" width="53" style="57" customWidth="1"/>
    <col min="12037" max="12037" width="0" style="57" hidden="1" customWidth="1"/>
    <col min="12038" max="12039" width="21.42578125" style="57" customWidth="1"/>
    <col min="12040" max="12040" width="18.5703125" style="57" customWidth="1"/>
    <col min="12041" max="12041" width="13.140625" style="57" customWidth="1"/>
    <col min="12042" max="12042" width="10.42578125" style="57" customWidth="1"/>
    <col min="12043" max="12043" width="15.5703125" style="57" customWidth="1"/>
    <col min="12044" max="12287" width="10.42578125" style="57"/>
    <col min="12288" max="12288" width="4" style="57" customWidth="1"/>
    <col min="12289" max="12289" width="4.5703125" style="57" customWidth="1"/>
    <col min="12290" max="12290" width="1.85546875" style="57" customWidth="1"/>
    <col min="12291" max="12291" width="4" style="57" customWidth="1"/>
    <col min="12292" max="12292" width="53" style="57" customWidth="1"/>
    <col min="12293" max="12293" width="0" style="57" hidden="1" customWidth="1"/>
    <col min="12294" max="12295" width="21.42578125" style="57" customWidth="1"/>
    <col min="12296" max="12296" width="18.5703125" style="57" customWidth="1"/>
    <col min="12297" max="12297" width="13.140625" style="57" customWidth="1"/>
    <col min="12298" max="12298" width="10.42578125" style="57" customWidth="1"/>
    <col min="12299" max="12299" width="15.5703125" style="57" customWidth="1"/>
    <col min="12300" max="12543" width="10.42578125" style="57"/>
    <col min="12544" max="12544" width="4" style="57" customWidth="1"/>
    <col min="12545" max="12545" width="4.5703125" style="57" customWidth="1"/>
    <col min="12546" max="12546" width="1.85546875" style="57" customWidth="1"/>
    <col min="12547" max="12547" width="4" style="57" customWidth="1"/>
    <col min="12548" max="12548" width="53" style="57" customWidth="1"/>
    <col min="12549" max="12549" width="0" style="57" hidden="1" customWidth="1"/>
    <col min="12550" max="12551" width="21.42578125" style="57" customWidth="1"/>
    <col min="12552" max="12552" width="18.5703125" style="57" customWidth="1"/>
    <col min="12553" max="12553" width="13.140625" style="57" customWidth="1"/>
    <col min="12554" max="12554" width="10.42578125" style="57" customWidth="1"/>
    <col min="12555" max="12555" width="15.5703125" style="57" customWidth="1"/>
    <col min="12556" max="12799" width="10.42578125" style="57"/>
    <col min="12800" max="12800" width="4" style="57" customWidth="1"/>
    <col min="12801" max="12801" width="4.5703125" style="57" customWidth="1"/>
    <col min="12802" max="12802" width="1.85546875" style="57" customWidth="1"/>
    <col min="12803" max="12803" width="4" style="57" customWidth="1"/>
    <col min="12804" max="12804" width="53" style="57" customWidth="1"/>
    <col min="12805" max="12805" width="0" style="57" hidden="1" customWidth="1"/>
    <col min="12806" max="12807" width="21.42578125" style="57" customWidth="1"/>
    <col min="12808" max="12808" width="18.5703125" style="57" customWidth="1"/>
    <col min="12809" max="12809" width="13.140625" style="57" customWidth="1"/>
    <col min="12810" max="12810" width="10.42578125" style="57" customWidth="1"/>
    <col min="12811" max="12811" width="15.5703125" style="57" customWidth="1"/>
    <col min="12812" max="13055" width="10.42578125" style="57"/>
    <col min="13056" max="13056" width="4" style="57" customWidth="1"/>
    <col min="13057" max="13057" width="4.5703125" style="57" customWidth="1"/>
    <col min="13058" max="13058" width="1.85546875" style="57" customWidth="1"/>
    <col min="13059" max="13059" width="4" style="57" customWidth="1"/>
    <col min="13060" max="13060" width="53" style="57" customWidth="1"/>
    <col min="13061" max="13061" width="0" style="57" hidden="1" customWidth="1"/>
    <col min="13062" max="13063" width="21.42578125" style="57" customWidth="1"/>
    <col min="13064" max="13064" width="18.5703125" style="57" customWidth="1"/>
    <col min="13065" max="13065" width="13.140625" style="57" customWidth="1"/>
    <col min="13066" max="13066" width="10.42578125" style="57" customWidth="1"/>
    <col min="13067" max="13067" width="15.5703125" style="57" customWidth="1"/>
    <col min="13068" max="13311" width="10.42578125" style="57"/>
    <col min="13312" max="13312" width="4" style="57" customWidth="1"/>
    <col min="13313" max="13313" width="4.5703125" style="57" customWidth="1"/>
    <col min="13314" max="13314" width="1.85546875" style="57" customWidth="1"/>
    <col min="13315" max="13315" width="4" style="57" customWidth="1"/>
    <col min="13316" max="13316" width="53" style="57" customWidth="1"/>
    <col min="13317" max="13317" width="0" style="57" hidden="1" customWidth="1"/>
    <col min="13318" max="13319" width="21.42578125" style="57" customWidth="1"/>
    <col min="13320" max="13320" width="18.5703125" style="57" customWidth="1"/>
    <col min="13321" max="13321" width="13.140625" style="57" customWidth="1"/>
    <col min="13322" max="13322" width="10.42578125" style="57" customWidth="1"/>
    <col min="13323" max="13323" width="15.5703125" style="57" customWidth="1"/>
    <col min="13324" max="13567" width="10.42578125" style="57"/>
    <col min="13568" max="13568" width="4" style="57" customWidth="1"/>
    <col min="13569" max="13569" width="4.5703125" style="57" customWidth="1"/>
    <col min="13570" max="13570" width="1.85546875" style="57" customWidth="1"/>
    <col min="13571" max="13571" width="4" style="57" customWidth="1"/>
    <col min="13572" max="13572" width="53" style="57" customWidth="1"/>
    <col min="13573" max="13573" width="0" style="57" hidden="1" customWidth="1"/>
    <col min="13574" max="13575" width="21.42578125" style="57" customWidth="1"/>
    <col min="13576" max="13576" width="18.5703125" style="57" customWidth="1"/>
    <col min="13577" max="13577" width="13.140625" style="57" customWidth="1"/>
    <col min="13578" max="13578" width="10.42578125" style="57" customWidth="1"/>
    <col min="13579" max="13579" width="15.5703125" style="57" customWidth="1"/>
    <col min="13580" max="13823" width="10.42578125" style="57"/>
    <col min="13824" max="13824" width="4" style="57" customWidth="1"/>
    <col min="13825" max="13825" width="4.5703125" style="57" customWidth="1"/>
    <col min="13826" max="13826" width="1.85546875" style="57" customWidth="1"/>
    <col min="13827" max="13827" width="4" style="57" customWidth="1"/>
    <col min="13828" max="13828" width="53" style="57" customWidth="1"/>
    <col min="13829" max="13829" width="0" style="57" hidden="1" customWidth="1"/>
    <col min="13830" max="13831" width="21.42578125" style="57" customWidth="1"/>
    <col min="13832" max="13832" width="18.5703125" style="57" customWidth="1"/>
    <col min="13833" max="13833" width="13.140625" style="57" customWidth="1"/>
    <col min="13834" max="13834" width="10.42578125" style="57" customWidth="1"/>
    <col min="13835" max="13835" width="15.5703125" style="57" customWidth="1"/>
    <col min="13836" max="14079" width="10.42578125" style="57"/>
    <col min="14080" max="14080" width="4" style="57" customWidth="1"/>
    <col min="14081" max="14081" width="4.5703125" style="57" customWidth="1"/>
    <col min="14082" max="14082" width="1.85546875" style="57" customWidth="1"/>
    <col min="14083" max="14083" width="4" style="57" customWidth="1"/>
    <col min="14084" max="14084" width="53" style="57" customWidth="1"/>
    <col min="14085" max="14085" width="0" style="57" hidden="1" customWidth="1"/>
    <col min="14086" max="14087" width="21.42578125" style="57" customWidth="1"/>
    <col min="14088" max="14088" width="18.5703125" style="57" customWidth="1"/>
    <col min="14089" max="14089" width="13.140625" style="57" customWidth="1"/>
    <col min="14090" max="14090" width="10.42578125" style="57" customWidth="1"/>
    <col min="14091" max="14091" width="15.5703125" style="57" customWidth="1"/>
    <col min="14092" max="14335" width="10.42578125" style="57"/>
    <col min="14336" max="14336" width="4" style="57" customWidth="1"/>
    <col min="14337" max="14337" width="4.5703125" style="57" customWidth="1"/>
    <col min="14338" max="14338" width="1.85546875" style="57" customWidth="1"/>
    <col min="14339" max="14339" width="4" style="57" customWidth="1"/>
    <col min="14340" max="14340" width="53" style="57" customWidth="1"/>
    <col min="14341" max="14341" width="0" style="57" hidden="1" customWidth="1"/>
    <col min="14342" max="14343" width="21.42578125" style="57" customWidth="1"/>
    <col min="14344" max="14344" width="18.5703125" style="57" customWidth="1"/>
    <col min="14345" max="14345" width="13.140625" style="57" customWidth="1"/>
    <col min="14346" max="14346" width="10.42578125" style="57" customWidth="1"/>
    <col min="14347" max="14347" width="15.5703125" style="57" customWidth="1"/>
    <col min="14348" max="14591" width="10.42578125" style="57"/>
    <col min="14592" max="14592" width="4" style="57" customWidth="1"/>
    <col min="14593" max="14593" width="4.5703125" style="57" customWidth="1"/>
    <col min="14594" max="14594" width="1.85546875" style="57" customWidth="1"/>
    <col min="14595" max="14595" width="4" style="57" customWidth="1"/>
    <col min="14596" max="14596" width="53" style="57" customWidth="1"/>
    <col min="14597" max="14597" width="0" style="57" hidden="1" customWidth="1"/>
    <col min="14598" max="14599" width="21.42578125" style="57" customWidth="1"/>
    <col min="14600" max="14600" width="18.5703125" style="57" customWidth="1"/>
    <col min="14601" max="14601" width="13.140625" style="57" customWidth="1"/>
    <col min="14602" max="14602" width="10.42578125" style="57" customWidth="1"/>
    <col min="14603" max="14603" width="15.5703125" style="57" customWidth="1"/>
    <col min="14604" max="14847" width="10.42578125" style="57"/>
    <col min="14848" max="14848" width="4" style="57" customWidth="1"/>
    <col min="14849" max="14849" width="4.5703125" style="57" customWidth="1"/>
    <col min="14850" max="14850" width="1.85546875" style="57" customWidth="1"/>
    <col min="14851" max="14851" width="4" style="57" customWidth="1"/>
    <col min="14852" max="14852" width="53" style="57" customWidth="1"/>
    <col min="14853" max="14853" width="0" style="57" hidden="1" customWidth="1"/>
    <col min="14854" max="14855" width="21.42578125" style="57" customWidth="1"/>
    <col min="14856" max="14856" width="18.5703125" style="57" customWidth="1"/>
    <col min="14857" max="14857" width="13.140625" style="57" customWidth="1"/>
    <col min="14858" max="14858" width="10.42578125" style="57" customWidth="1"/>
    <col min="14859" max="14859" width="15.5703125" style="57" customWidth="1"/>
    <col min="14860" max="15103" width="10.42578125" style="57"/>
    <col min="15104" max="15104" width="4" style="57" customWidth="1"/>
    <col min="15105" max="15105" width="4.5703125" style="57" customWidth="1"/>
    <col min="15106" max="15106" width="1.85546875" style="57" customWidth="1"/>
    <col min="15107" max="15107" width="4" style="57" customWidth="1"/>
    <col min="15108" max="15108" width="53" style="57" customWidth="1"/>
    <col min="15109" max="15109" width="0" style="57" hidden="1" customWidth="1"/>
    <col min="15110" max="15111" width="21.42578125" style="57" customWidth="1"/>
    <col min="15112" max="15112" width="18.5703125" style="57" customWidth="1"/>
    <col min="15113" max="15113" width="13.140625" style="57" customWidth="1"/>
    <col min="15114" max="15114" width="10.42578125" style="57" customWidth="1"/>
    <col min="15115" max="15115" width="15.5703125" style="57" customWidth="1"/>
    <col min="15116" max="15359" width="10.42578125" style="57"/>
    <col min="15360" max="15360" width="4" style="57" customWidth="1"/>
    <col min="15361" max="15361" width="4.5703125" style="57" customWidth="1"/>
    <col min="15362" max="15362" width="1.85546875" style="57" customWidth="1"/>
    <col min="15363" max="15363" width="4" style="57" customWidth="1"/>
    <col min="15364" max="15364" width="53" style="57" customWidth="1"/>
    <col min="15365" max="15365" width="0" style="57" hidden="1" customWidth="1"/>
    <col min="15366" max="15367" width="21.42578125" style="57" customWidth="1"/>
    <col min="15368" max="15368" width="18.5703125" style="57" customWidth="1"/>
    <col min="15369" max="15369" width="13.140625" style="57" customWidth="1"/>
    <col min="15370" max="15370" width="10.42578125" style="57" customWidth="1"/>
    <col min="15371" max="15371" width="15.5703125" style="57" customWidth="1"/>
    <col min="15372" max="15615" width="10.42578125" style="57"/>
    <col min="15616" max="15616" width="4" style="57" customWidth="1"/>
    <col min="15617" max="15617" width="4.5703125" style="57" customWidth="1"/>
    <col min="15618" max="15618" width="1.85546875" style="57" customWidth="1"/>
    <col min="15619" max="15619" width="4" style="57" customWidth="1"/>
    <col min="15620" max="15620" width="53" style="57" customWidth="1"/>
    <col min="15621" max="15621" width="0" style="57" hidden="1" customWidth="1"/>
    <col min="15622" max="15623" width="21.42578125" style="57" customWidth="1"/>
    <col min="15624" max="15624" width="18.5703125" style="57" customWidth="1"/>
    <col min="15625" max="15625" width="13.140625" style="57" customWidth="1"/>
    <col min="15626" max="15626" width="10.42578125" style="57" customWidth="1"/>
    <col min="15627" max="15627" width="15.5703125" style="57" customWidth="1"/>
    <col min="15628" max="15871" width="10.42578125" style="57"/>
    <col min="15872" max="15872" width="4" style="57" customWidth="1"/>
    <col min="15873" max="15873" width="4.5703125" style="57" customWidth="1"/>
    <col min="15874" max="15874" width="1.85546875" style="57" customWidth="1"/>
    <col min="15875" max="15875" width="4" style="57" customWidth="1"/>
    <col min="15876" max="15876" width="53" style="57" customWidth="1"/>
    <col min="15877" max="15877" width="0" style="57" hidden="1" customWidth="1"/>
    <col min="15878" max="15879" width="21.42578125" style="57" customWidth="1"/>
    <col min="15880" max="15880" width="18.5703125" style="57" customWidth="1"/>
    <col min="15881" max="15881" width="13.140625" style="57" customWidth="1"/>
    <col min="15882" max="15882" width="10.42578125" style="57" customWidth="1"/>
    <col min="15883" max="15883" width="15.5703125" style="57" customWidth="1"/>
    <col min="15884" max="16127" width="10.42578125" style="57"/>
    <col min="16128" max="16128" width="4" style="57" customWidth="1"/>
    <col min="16129" max="16129" width="4.5703125" style="57" customWidth="1"/>
    <col min="16130" max="16130" width="1.85546875" style="57" customWidth="1"/>
    <col min="16131" max="16131" width="4" style="57" customWidth="1"/>
    <col min="16132" max="16132" width="53" style="57" customWidth="1"/>
    <col min="16133" max="16133" width="0" style="57" hidden="1" customWidth="1"/>
    <col min="16134" max="16135" width="21.42578125" style="57" customWidth="1"/>
    <col min="16136" max="16136" width="18.5703125" style="57" customWidth="1"/>
    <col min="16137" max="16137" width="13.140625" style="57" customWidth="1"/>
    <col min="16138" max="16138" width="10.42578125" style="57" customWidth="1"/>
    <col min="16139" max="16139" width="15.5703125" style="57" customWidth="1"/>
    <col min="16140" max="16384" width="10.42578125" style="57"/>
  </cols>
  <sheetData>
    <row r="1" spans="1:16" s="53" customFormat="1" ht="27.95" customHeight="1" x14ac:dyDescent="0.25">
      <c r="A1" s="370" t="s">
        <v>100</v>
      </c>
      <c r="B1" s="371"/>
      <c r="C1" s="371"/>
      <c r="D1" s="371"/>
      <c r="E1" s="371"/>
      <c r="F1" s="371"/>
      <c r="G1" s="371"/>
      <c r="H1" s="371"/>
      <c r="I1" s="374" t="s">
        <v>0</v>
      </c>
      <c r="J1" s="375"/>
    </row>
    <row r="2" spans="1:16" s="53" customFormat="1" ht="42.95" customHeight="1" thickBot="1" x14ac:dyDescent="0.3">
      <c r="A2" s="372"/>
      <c r="B2" s="373"/>
      <c r="C2" s="373"/>
      <c r="D2" s="373"/>
      <c r="E2" s="373"/>
      <c r="F2" s="373"/>
      <c r="G2" s="373"/>
      <c r="H2" s="373"/>
      <c r="I2" s="376"/>
      <c r="J2" s="377"/>
    </row>
    <row r="3" spans="1:16" s="56" customFormat="1" ht="15" customHeight="1" thickBot="1" x14ac:dyDescent="0.25">
      <c r="A3" s="54"/>
      <c r="B3" s="54"/>
      <c r="C3" s="54"/>
      <c r="D3" s="54"/>
      <c r="E3" s="54"/>
      <c r="F3" s="54"/>
      <c r="G3" s="55"/>
      <c r="H3" s="55"/>
    </row>
    <row r="4" spans="1:16" ht="19.5" customHeight="1" x14ac:dyDescent="0.25">
      <c r="A4" s="378" t="s">
        <v>291</v>
      </c>
      <c r="B4" s="379"/>
      <c r="C4" s="379"/>
      <c r="D4" s="379"/>
      <c r="E4" s="379"/>
      <c r="F4" s="380"/>
      <c r="G4" s="355" t="s">
        <v>294</v>
      </c>
      <c r="H4" s="355" t="s">
        <v>295</v>
      </c>
      <c r="I4" s="353" t="s">
        <v>52</v>
      </c>
      <c r="J4" s="354"/>
    </row>
    <row r="5" spans="1:16" ht="32.25" customHeight="1" x14ac:dyDescent="0.25">
      <c r="A5" s="381"/>
      <c r="B5" s="382"/>
      <c r="C5" s="382"/>
      <c r="D5" s="382"/>
      <c r="E5" s="382"/>
      <c r="F5" s="383"/>
      <c r="G5" s="356"/>
      <c r="H5" s="356"/>
      <c r="I5" s="4" t="s">
        <v>1</v>
      </c>
      <c r="J5" s="33" t="s">
        <v>2</v>
      </c>
    </row>
    <row r="6" spans="1:16" s="62" customFormat="1" ht="27" customHeight="1" x14ac:dyDescent="0.25">
      <c r="A6" s="73" t="s">
        <v>3</v>
      </c>
      <c r="B6" s="58" t="s">
        <v>101</v>
      </c>
      <c r="C6" s="58"/>
      <c r="D6" s="58"/>
      <c r="E6" s="58"/>
      <c r="F6" s="59"/>
      <c r="G6" s="60"/>
      <c r="H6" s="60"/>
      <c r="I6" s="61"/>
      <c r="J6" s="74"/>
    </row>
    <row r="7" spans="1:16" s="62" customFormat="1" ht="27" customHeight="1" x14ac:dyDescent="0.25">
      <c r="A7" s="107"/>
      <c r="B7" s="108" t="s">
        <v>7</v>
      </c>
      <c r="C7" s="109" t="s">
        <v>102</v>
      </c>
      <c r="D7" s="109"/>
      <c r="E7" s="109"/>
      <c r="F7" s="110"/>
      <c r="G7" s="393">
        <f>G8+G9+G16+G21</f>
        <v>830141185.44000006</v>
      </c>
      <c r="H7" s="393">
        <f>H8+H9+H16+H21</f>
        <v>783057302.22000003</v>
      </c>
      <c r="I7" s="65">
        <f t="shared" ref="I7:I33" si="0">G7-H7</f>
        <v>47083883.220000029</v>
      </c>
      <c r="J7" s="331">
        <f>IF(I7=0,"-    ",I7/G7)</f>
        <v>5.6717922259265016E-2</v>
      </c>
      <c r="L7" s="70"/>
      <c r="P7" s="70"/>
    </row>
    <row r="8" spans="1:16" s="64" customFormat="1" ht="27" customHeight="1" x14ac:dyDescent="0.25">
      <c r="A8" s="111"/>
      <c r="B8" s="112"/>
      <c r="C8" s="113"/>
      <c r="D8" s="112" t="s">
        <v>17</v>
      </c>
      <c r="E8" s="113" t="s">
        <v>189</v>
      </c>
      <c r="F8" s="114"/>
      <c r="G8" s="392">
        <v>801391556.37</v>
      </c>
      <c r="H8" s="392">
        <v>763818455.13</v>
      </c>
      <c r="I8" s="63">
        <f t="shared" si="0"/>
        <v>37573101.24000001</v>
      </c>
      <c r="J8" s="332">
        <f t="shared" ref="J8:J33" si="1">IF(I8=0,"-    ",I8/G8)</f>
        <v>4.6884822957446566E-2</v>
      </c>
      <c r="P8" s="70"/>
    </row>
    <row r="9" spans="1:16" s="64" customFormat="1" ht="27" customHeight="1" x14ac:dyDescent="0.25">
      <c r="A9" s="111"/>
      <c r="B9" s="112"/>
      <c r="C9" s="113"/>
      <c r="D9" s="112" t="s">
        <v>18</v>
      </c>
      <c r="E9" s="113" t="s">
        <v>268</v>
      </c>
      <c r="F9" s="114"/>
      <c r="G9" s="392">
        <f>G10+G11+G12+G13+G14+G15</f>
        <v>28749629.07</v>
      </c>
      <c r="H9" s="392">
        <f>H10+H11+H12+H13+H14+H15</f>
        <v>19238847.09</v>
      </c>
      <c r="I9" s="63">
        <f t="shared" si="0"/>
        <v>9510781.9800000004</v>
      </c>
      <c r="J9" s="332">
        <f t="shared" si="1"/>
        <v>0.33081407613444386</v>
      </c>
      <c r="P9" s="70"/>
    </row>
    <row r="10" spans="1:16" s="206" customFormat="1" ht="26.25" customHeight="1" x14ac:dyDescent="0.25">
      <c r="A10" s="200"/>
      <c r="B10" s="201"/>
      <c r="C10" s="202"/>
      <c r="D10" s="201"/>
      <c r="E10" s="203" t="s">
        <v>7</v>
      </c>
      <c r="F10" s="204" t="s">
        <v>228</v>
      </c>
      <c r="G10" s="407">
        <v>19117827.16</v>
      </c>
      <c r="H10" s="407">
        <v>18897255.77</v>
      </c>
      <c r="I10" s="205">
        <f t="shared" si="0"/>
        <v>220571.3900000006</v>
      </c>
      <c r="J10" s="333">
        <f t="shared" si="1"/>
        <v>1.153747170920655E-2</v>
      </c>
      <c r="P10" s="70"/>
    </row>
    <row r="11" spans="1:16" s="206" customFormat="1" ht="26.25" customHeight="1" x14ac:dyDescent="0.25">
      <c r="A11" s="200"/>
      <c r="B11" s="201"/>
      <c r="C11" s="202"/>
      <c r="D11" s="201"/>
      <c r="E11" s="203" t="s">
        <v>9</v>
      </c>
      <c r="F11" s="204" t="s">
        <v>226</v>
      </c>
      <c r="G11" s="408"/>
      <c r="H11" s="408"/>
      <c r="I11" s="205">
        <f t="shared" si="0"/>
        <v>0</v>
      </c>
      <c r="J11" s="333" t="str">
        <f t="shared" si="1"/>
        <v xml:space="preserve">-    </v>
      </c>
      <c r="P11" s="70"/>
    </row>
    <row r="12" spans="1:16" s="206" customFormat="1" ht="26.25" customHeight="1" x14ac:dyDescent="0.25">
      <c r="A12" s="200"/>
      <c r="B12" s="201"/>
      <c r="C12" s="202"/>
      <c r="D12" s="201"/>
      <c r="E12" s="203" t="s">
        <v>10</v>
      </c>
      <c r="F12" s="204" t="s">
        <v>227</v>
      </c>
      <c r="G12" s="408"/>
      <c r="H12" s="408"/>
      <c r="I12" s="205">
        <f t="shared" si="0"/>
        <v>0</v>
      </c>
      <c r="J12" s="333" t="str">
        <f t="shared" si="1"/>
        <v xml:space="preserve">-    </v>
      </c>
      <c r="P12" s="70"/>
    </row>
    <row r="13" spans="1:16" s="206" customFormat="1" ht="26.25" customHeight="1" x14ac:dyDescent="0.25">
      <c r="A13" s="200"/>
      <c r="B13" s="201"/>
      <c r="C13" s="202"/>
      <c r="D13" s="201"/>
      <c r="E13" s="203" t="s">
        <v>11</v>
      </c>
      <c r="F13" s="204" t="s">
        <v>269</v>
      </c>
      <c r="G13" s="407"/>
      <c r="H13" s="407"/>
      <c r="I13" s="205">
        <f t="shared" si="0"/>
        <v>0</v>
      </c>
      <c r="J13" s="334" t="str">
        <f>IF(I13&lt;=0,"-    ",I13/G13)</f>
        <v xml:space="preserve">-    </v>
      </c>
      <c r="P13" s="70"/>
    </row>
    <row r="14" spans="1:16" s="206" customFormat="1" ht="26.25" customHeight="1" x14ac:dyDescent="0.25">
      <c r="A14" s="200"/>
      <c r="B14" s="201"/>
      <c r="C14" s="202"/>
      <c r="D14" s="201"/>
      <c r="E14" s="203" t="s">
        <v>12</v>
      </c>
      <c r="F14" s="204" t="s">
        <v>270</v>
      </c>
      <c r="G14" s="289"/>
      <c r="H14" s="289">
        <v>154000</v>
      </c>
      <c r="I14" s="205">
        <f t="shared" si="0"/>
        <v>-154000</v>
      </c>
      <c r="J14" s="333" t="str">
        <f>IF(I14&lt;=0,"-    ",I14/G14)</f>
        <v xml:space="preserve">-    </v>
      </c>
      <c r="P14" s="70"/>
    </row>
    <row r="15" spans="1:16" s="206" customFormat="1" ht="26.25" customHeight="1" x14ac:dyDescent="0.25">
      <c r="A15" s="200"/>
      <c r="B15" s="201"/>
      <c r="C15" s="202"/>
      <c r="D15" s="201"/>
      <c r="E15" s="203" t="s">
        <v>22</v>
      </c>
      <c r="F15" s="204" t="s">
        <v>271</v>
      </c>
      <c r="G15" s="409">
        <v>9631801.9100000001</v>
      </c>
      <c r="H15" s="409">
        <v>187591.32</v>
      </c>
      <c r="I15" s="205">
        <f t="shared" si="0"/>
        <v>9444210.5899999999</v>
      </c>
      <c r="J15" s="333"/>
      <c r="P15" s="70"/>
    </row>
    <row r="16" spans="1:16" s="173" customFormat="1" ht="27" customHeight="1" x14ac:dyDescent="0.25">
      <c r="A16" s="171"/>
      <c r="B16" s="167"/>
      <c r="C16" s="164"/>
      <c r="D16" s="167" t="s">
        <v>59</v>
      </c>
      <c r="E16" s="164" t="s">
        <v>116</v>
      </c>
      <c r="F16" s="172"/>
      <c r="G16" s="264">
        <f>SUM(G17:G20)</f>
        <v>0</v>
      </c>
      <c r="H16" s="264">
        <f>SUM(H17:H20)</f>
        <v>0</v>
      </c>
      <c r="I16" s="168">
        <f t="shared" si="0"/>
        <v>0</v>
      </c>
      <c r="J16" s="334" t="str">
        <f t="shared" si="1"/>
        <v xml:space="preserve">-    </v>
      </c>
      <c r="P16" s="70"/>
    </row>
    <row r="17" spans="1:16" s="173" customFormat="1" ht="27" customHeight="1" x14ac:dyDescent="0.25">
      <c r="A17" s="171"/>
      <c r="B17" s="167"/>
      <c r="C17" s="164"/>
      <c r="D17" s="164"/>
      <c r="E17" s="174" t="s">
        <v>7</v>
      </c>
      <c r="F17" s="116" t="s">
        <v>117</v>
      </c>
      <c r="G17" s="264"/>
      <c r="H17" s="264"/>
      <c r="I17" s="168">
        <f t="shared" si="0"/>
        <v>0</v>
      </c>
      <c r="J17" s="334" t="str">
        <f t="shared" si="1"/>
        <v xml:space="preserve">-    </v>
      </c>
      <c r="P17" s="70"/>
    </row>
    <row r="18" spans="1:16" s="173" customFormat="1" ht="27" customHeight="1" x14ac:dyDescent="0.25">
      <c r="A18" s="171"/>
      <c r="B18" s="167"/>
      <c r="C18" s="164"/>
      <c r="D18" s="164"/>
      <c r="E18" s="174" t="s">
        <v>9</v>
      </c>
      <c r="F18" s="116" t="s">
        <v>118</v>
      </c>
      <c r="G18" s="264"/>
      <c r="H18" s="264"/>
      <c r="I18" s="168">
        <f t="shared" si="0"/>
        <v>0</v>
      </c>
      <c r="J18" s="334" t="str">
        <f t="shared" si="1"/>
        <v xml:space="preserve">-    </v>
      </c>
      <c r="P18" s="70"/>
    </row>
    <row r="19" spans="1:16" s="173" customFormat="1" ht="27" customHeight="1" x14ac:dyDescent="0.25">
      <c r="A19" s="171"/>
      <c r="B19" s="167"/>
      <c r="C19" s="164"/>
      <c r="D19" s="164"/>
      <c r="E19" s="174" t="s">
        <v>10</v>
      </c>
      <c r="F19" s="116" t="s">
        <v>190</v>
      </c>
      <c r="G19" s="264"/>
      <c r="H19" s="264"/>
      <c r="I19" s="168">
        <f t="shared" si="0"/>
        <v>0</v>
      </c>
      <c r="J19" s="334" t="str">
        <f t="shared" si="1"/>
        <v xml:space="preserve">-    </v>
      </c>
      <c r="P19" s="70"/>
    </row>
    <row r="20" spans="1:16" s="173" customFormat="1" ht="27" customHeight="1" x14ac:dyDescent="0.25">
      <c r="A20" s="171"/>
      <c r="B20" s="167"/>
      <c r="C20" s="164"/>
      <c r="D20" s="164"/>
      <c r="E20" s="174" t="s">
        <v>11</v>
      </c>
      <c r="F20" s="116" t="s">
        <v>119</v>
      </c>
      <c r="G20" s="264"/>
      <c r="H20" s="264"/>
      <c r="I20" s="168">
        <f t="shared" si="0"/>
        <v>0</v>
      </c>
      <c r="J20" s="334" t="str">
        <f t="shared" si="1"/>
        <v xml:space="preserve">-    </v>
      </c>
      <c r="P20" s="70"/>
    </row>
    <row r="21" spans="1:16" s="173" customFormat="1" ht="27" customHeight="1" x14ac:dyDescent="0.25">
      <c r="A21" s="171"/>
      <c r="B21" s="167"/>
      <c r="C21" s="164"/>
      <c r="D21" s="167" t="s">
        <v>105</v>
      </c>
      <c r="E21" s="164" t="s">
        <v>272</v>
      </c>
      <c r="F21" s="165"/>
      <c r="G21" s="264"/>
      <c r="H21" s="264"/>
      <c r="I21" s="168">
        <f t="shared" si="0"/>
        <v>0</v>
      </c>
      <c r="J21" s="334" t="str">
        <f>IF(I21&lt;=0,"-    ",I21/G21)</f>
        <v xml:space="preserve">-    </v>
      </c>
      <c r="P21" s="70"/>
    </row>
    <row r="22" spans="1:16" s="177" customFormat="1" ht="27" customHeight="1" x14ac:dyDescent="0.25">
      <c r="A22" s="161"/>
      <c r="B22" s="162" t="s">
        <v>9</v>
      </c>
      <c r="C22" s="175" t="s">
        <v>214</v>
      </c>
      <c r="D22" s="175"/>
      <c r="E22" s="175"/>
      <c r="F22" s="176"/>
      <c r="G22" s="276">
        <v>-6198097.7400000002</v>
      </c>
      <c r="H22" s="276">
        <v>-5003152.74</v>
      </c>
      <c r="I22" s="163">
        <f t="shared" si="0"/>
        <v>-1194945</v>
      </c>
      <c r="J22" s="335">
        <f t="shared" si="1"/>
        <v>0.19279221627763488</v>
      </c>
      <c r="P22" s="70"/>
    </row>
    <row r="23" spans="1:16" s="177" customFormat="1" ht="27" customHeight="1" x14ac:dyDescent="0.25">
      <c r="A23" s="161"/>
      <c r="B23" s="162" t="s">
        <v>10</v>
      </c>
      <c r="C23" s="175" t="s">
        <v>215</v>
      </c>
      <c r="D23" s="175"/>
      <c r="E23" s="175"/>
      <c r="F23" s="176"/>
      <c r="G23" s="276">
        <v>875634.07</v>
      </c>
      <c r="H23" s="276">
        <v>936909.23</v>
      </c>
      <c r="I23" s="163">
        <f t="shared" si="0"/>
        <v>-61275.160000000033</v>
      </c>
      <c r="J23" s="335">
        <f t="shared" si="1"/>
        <v>-6.99780445957294E-2</v>
      </c>
      <c r="P23" s="70"/>
    </row>
    <row r="24" spans="1:16" s="177" customFormat="1" ht="27" customHeight="1" x14ac:dyDescent="0.25">
      <c r="A24" s="178"/>
      <c r="B24" s="162" t="s">
        <v>11</v>
      </c>
      <c r="C24" s="175" t="s">
        <v>273</v>
      </c>
      <c r="D24" s="175"/>
      <c r="E24" s="175"/>
      <c r="F24" s="176"/>
      <c r="G24" s="276">
        <f>SUM(G25:G27)</f>
        <v>31566282.93</v>
      </c>
      <c r="H24" s="276">
        <f>SUM(H25:H27)</f>
        <v>32431592.799999997</v>
      </c>
      <c r="I24" s="163">
        <f t="shared" si="0"/>
        <v>-865309.86999999732</v>
      </c>
      <c r="J24" s="335">
        <f>IF(I24=0,"-    ",I24/G24)</f>
        <v>-2.7412472729807003E-2</v>
      </c>
      <c r="P24" s="70"/>
    </row>
    <row r="25" spans="1:16" s="173" customFormat="1" ht="27" customHeight="1" x14ac:dyDescent="0.25">
      <c r="A25" s="171"/>
      <c r="B25" s="167"/>
      <c r="C25" s="164"/>
      <c r="D25" s="167" t="s">
        <v>17</v>
      </c>
      <c r="E25" s="164" t="s">
        <v>274</v>
      </c>
      <c r="F25" s="165"/>
      <c r="G25" s="264">
        <v>25541143.010000002</v>
      </c>
      <c r="H25" s="264">
        <v>26557344.91</v>
      </c>
      <c r="I25" s="168">
        <f>G25-H25</f>
        <v>-1016201.8999999985</v>
      </c>
      <c r="J25" s="334">
        <f>IF(I25=0,"-    ",I25/G25)</f>
        <v>-3.9786860736895364E-2</v>
      </c>
      <c r="P25" s="70"/>
    </row>
    <row r="26" spans="1:16" s="173" customFormat="1" ht="27" customHeight="1" x14ac:dyDescent="0.25">
      <c r="A26" s="171"/>
      <c r="B26" s="167"/>
      <c r="C26" s="164"/>
      <c r="D26" s="167" t="s">
        <v>18</v>
      </c>
      <c r="E26" s="164" t="s">
        <v>174</v>
      </c>
      <c r="F26" s="165"/>
      <c r="G26" s="264">
        <v>1601605.38</v>
      </c>
      <c r="H26" s="264">
        <v>1325023.99</v>
      </c>
      <c r="I26" s="168">
        <f>G26-H26</f>
        <v>276581.3899999999</v>
      </c>
      <c r="J26" s="334">
        <f>IF(I26=0,"-    ",I26/G26)</f>
        <v>0.17269009798156393</v>
      </c>
      <c r="P26" s="70"/>
    </row>
    <row r="27" spans="1:16" s="64" customFormat="1" ht="27" customHeight="1" x14ac:dyDescent="0.25">
      <c r="A27" s="111"/>
      <c r="B27" s="112"/>
      <c r="C27" s="113"/>
      <c r="D27" s="112" t="s">
        <v>59</v>
      </c>
      <c r="E27" s="113" t="s">
        <v>173</v>
      </c>
      <c r="F27" s="115"/>
      <c r="G27" s="392">
        <v>4423534.5399999982</v>
      </c>
      <c r="H27" s="392">
        <v>4549223.9000000004</v>
      </c>
      <c r="I27" s="63">
        <f>G27-H27</f>
        <v>-125689.3600000022</v>
      </c>
      <c r="J27" s="332">
        <f>IF(I27=0,"-    ",I27/G27)</f>
        <v>-2.8413785144763955E-2</v>
      </c>
      <c r="P27" s="70"/>
    </row>
    <row r="28" spans="1:16" s="62" customFormat="1" ht="27" customHeight="1" x14ac:dyDescent="0.25">
      <c r="A28" s="117"/>
      <c r="B28" s="108" t="s">
        <v>12</v>
      </c>
      <c r="C28" s="109" t="s">
        <v>169</v>
      </c>
      <c r="D28" s="109"/>
      <c r="E28" s="109"/>
      <c r="F28" s="110"/>
      <c r="G28" s="393">
        <v>12662420.359999999</v>
      </c>
      <c r="H28" s="393">
        <v>11181417.949999999</v>
      </c>
      <c r="I28" s="65">
        <f t="shared" si="0"/>
        <v>1481002.4100000001</v>
      </c>
      <c r="J28" s="331">
        <f t="shared" si="1"/>
        <v>0.11696045210111791</v>
      </c>
      <c r="P28" s="70"/>
    </row>
    <row r="29" spans="1:16" s="62" customFormat="1" ht="27" customHeight="1" x14ac:dyDescent="0.25">
      <c r="A29" s="117"/>
      <c r="B29" s="108" t="s">
        <v>22</v>
      </c>
      <c r="C29" s="109" t="s">
        <v>275</v>
      </c>
      <c r="D29" s="109"/>
      <c r="E29" s="109"/>
      <c r="F29" s="110"/>
      <c r="G29" s="393">
        <v>1708826.24</v>
      </c>
      <c r="H29" s="393">
        <v>1358091.78</v>
      </c>
      <c r="I29" s="65">
        <f t="shared" si="0"/>
        <v>350734.45999999996</v>
      </c>
      <c r="J29" s="331">
        <f t="shared" si="1"/>
        <v>0.2052487560116118</v>
      </c>
      <c r="M29" s="70"/>
      <c r="P29" s="70"/>
    </row>
    <row r="30" spans="1:16" s="62" customFormat="1" ht="27" customHeight="1" x14ac:dyDescent="0.25">
      <c r="A30" s="117"/>
      <c r="B30" s="108" t="s">
        <v>24</v>
      </c>
      <c r="C30" s="109" t="s">
        <v>191</v>
      </c>
      <c r="D30" s="109"/>
      <c r="E30" s="109"/>
      <c r="F30" s="110"/>
      <c r="G30" s="393">
        <v>13527547.810000001</v>
      </c>
      <c r="H30" s="393">
        <v>9701014.7699999996</v>
      </c>
      <c r="I30" s="65">
        <f t="shared" si="0"/>
        <v>3826533.040000001</v>
      </c>
      <c r="J30" s="331">
        <f t="shared" si="1"/>
        <v>0.28286967407140146</v>
      </c>
      <c r="P30" s="70"/>
    </row>
    <row r="31" spans="1:16" s="62" customFormat="1" ht="29.25" customHeight="1" x14ac:dyDescent="0.25">
      <c r="A31" s="161"/>
      <c r="B31" s="162" t="s">
        <v>25</v>
      </c>
      <c r="C31" s="213" t="s">
        <v>188</v>
      </c>
      <c r="D31" s="211"/>
      <c r="E31" s="211"/>
      <c r="F31" s="212"/>
      <c r="G31" s="276"/>
      <c r="H31" s="276"/>
      <c r="I31" s="163">
        <f t="shared" si="0"/>
        <v>0</v>
      </c>
      <c r="J31" s="335" t="str">
        <f t="shared" si="1"/>
        <v xml:space="preserve">-    </v>
      </c>
      <c r="P31" s="70"/>
    </row>
    <row r="32" spans="1:16" s="62" customFormat="1" ht="27" customHeight="1" x14ac:dyDescent="0.25">
      <c r="A32" s="117"/>
      <c r="B32" s="108" t="s">
        <v>49</v>
      </c>
      <c r="C32" s="109" t="s">
        <v>120</v>
      </c>
      <c r="D32" s="109"/>
      <c r="E32" s="109"/>
      <c r="F32" s="110"/>
      <c r="G32" s="393">
        <v>789465.99</v>
      </c>
      <c r="H32" s="393">
        <v>965239.93</v>
      </c>
      <c r="I32" s="65">
        <f t="shared" si="0"/>
        <v>-175773.94000000006</v>
      </c>
      <c r="J32" s="331">
        <f t="shared" si="1"/>
        <v>-0.222649160605386</v>
      </c>
      <c r="P32" s="70"/>
    </row>
    <row r="33" spans="1:16" s="62" customFormat="1" ht="27" customHeight="1" x14ac:dyDescent="0.25">
      <c r="A33" s="118"/>
      <c r="B33" s="390" t="s">
        <v>155</v>
      </c>
      <c r="C33" s="390"/>
      <c r="D33" s="390"/>
      <c r="E33" s="390"/>
      <c r="F33" s="391"/>
      <c r="G33" s="283">
        <f>G7+G22+G23+G24+SUM(G28:G32)</f>
        <v>885073265.10000002</v>
      </c>
      <c r="H33" s="283">
        <f>H7+H22+H23+H24+SUM(H28:H32)</f>
        <v>834628415.93999994</v>
      </c>
      <c r="I33" s="76">
        <f t="shared" si="0"/>
        <v>50444849.160000086</v>
      </c>
      <c r="J33" s="336">
        <f t="shared" si="1"/>
        <v>5.6995111194891389E-2</v>
      </c>
      <c r="L33" s="286"/>
      <c r="M33" s="286"/>
      <c r="P33" s="70"/>
    </row>
    <row r="34" spans="1:16" s="64" customFormat="1" ht="9" customHeight="1" x14ac:dyDescent="0.25">
      <c r="A34" s="119"/>
      <c r="B34" s="112"/>
      <c r="C34" s="113"/>
      <c r="D34" s="113"/>
      <c r="E34" s="113"/>
      <c r="F34" s="114"/>
      <c r="G34" s="392"/>
      <c r="H34" s="392"/>
      <c r="I34" s="63"/>
      <c r="J34" s="332"/>
      <c r="P34" s="70"/>
    </row>
    <row r="35" spans="1:16" s="62" customFormat="1" ht="27" customHeight="1" x14ac:dyDescent="0.25">
      <c r="A35" s="107" t="s">
        <v>27</v>
      </c>
      <c r="B35" s="316" t="s">
        <v>103</v>
      </c>
      <c r="C35" s="317"/>
      <c r="D35" s="317"/>
      <c r="E35" s="317"/>
      <c r="F35" s="121"/>
      <c r="G35" s="393"/>
      <c r="H35" s="393"/>
      <c r="I35" s="65"/>
      <c r="J35" s="331"/>
      <c r="P35" s="70"/>
    </row>
    <row r="36" spans="1:16" s="62" customFormat="1" ht="27" customHeight="1" x14ac:dyDescent="0.25">
      <c r="A36" s="117"/>
      <c r="B36" s="108" t="s">
        <v>7</v>
      </c>
      <c r="C36" s="109" t="s">
        <v>104</v>
      </c>
      <c r="D36" s="122"/>
      <c r="E36" s="109"/>
      <c r="F36" s="110"/>
      <c r="G36" s="393">
        <f>SUM(G37:G38)</f>
        <v>107012947.80000001</v>
      </c>
      <c r="H36" s="393">
        <f>SUM(H37:H38)</f>
        <v>99741134.820000008</v>
      </c>
      <c r="I36" s="65">
        <f t="shared" ref="I36:I83" si="2">G36-H36</f>
        <v>7271812.9800000042</v>
      </c>
      <c r="J36" s="331">
        <f t="shared" ref="J36:J83" si="3">IF(I36=0,"-    ",I36/G36)</f>
        <v>6.7952646193716035E-2</v>
      </c>
      <c r="P36" s="70"/>
    </row>
    <row r="37" spans="1:16" s="64" customFormat="1" ht="27" customHeight="1" x14ac:dyDescent="0.25">
      <c r="A37" s="111"/>
      <c r="B37" s="112"/>
      <c r="C37" s="113"/>
      <c r="D37" s="112" t="s">
        <v>17</v>
      </c>
      <c r="E37" s="113" t="s">
        <v>121</v>
      </c>
      <c r="F37" s="114"/>
      <c r="G37" s="392">
        <v>105667226.62</v>
      </c>
      <c r="H37" s="392">
        <v>98410296.620000005</v>
      </c>
      <c r="I37" s="63">
        <f t="shared" si="2"/>
        <v>7256930</v>
      </c>
      <c r="J37" s="332">
        <f t="shared" si="3"/>
        <v>6.8677207040716018E-2</v>
      </c>
      <c r="P37" s="70"/>
    </row>
    <row r="38" spans="1:16" s="64" customFormat="1" ht="27" customHeight="1" x14ac:dyDescent="0.25">
      <c r="A38" s="111"/>
      <c r="B38" s="112"/>
      <c r="C38" s="113"/>
      <c r="D38" s="112" t="s">
        <v>18</v>
      </c>
      <c r="E38" s="113" t="s">
        <v>122</v>
      </c>
      <c r="F38" s="114"/>
      <c r="G38" s="392">
        <v>1345721.18</v>
      </c>
      <c r="H38" s="392">
        <v>1330838.2</v>
      </c>
      <c r="I38" s="63">
        <f t="shared" si="2"/>
        <v>14882.979999999981</v>
      </c>
      <c r="J38" s="332">
        <f t="shared" si="3"/>
        <v>1.1059482618828949E-2</v>
      </c>
      <c r="P38" s="70"/>
    </row>
    <row r="39" spans="1:16" s="62" customFormat="1" ht="27" customHeight="1" x14ac:dyDescent="0.25">
      <c r="A39" s="117"/>
      <c r="B39" s="108" t="s">
        <v>9</v>
      </c>
      <c r="C39" s="109" t="s">
        <v>276</v>
      </c>
      <c r="D39" s="122"/>
      <c r="E39" s="109"/>
      <c r="F39" s="110"/>
      <c r="G39" s="393">
        <f>SUM(G40:G56)</f>
        <v>462061024.69999999</v>
      </c>
      <c r="H39" s="393">
        <f>SUM(H40:H56)</f>
        <v>426386235.35999995</v>
      </c>
      <c r="I39" s="65">
        <f t="shared" si="2"/>
        <v>35674789.340000033</v>
      </c>
      <c r="J39" s="331">
        <f t="shared" si="3"/>
        <v>7.7207960492150188E-2</v>
      </c>
      <c r="M39" s="70"/>
      <c r="P39" s="70"/>
    </row>
    <row r="40" spans="1:16" s="64" customFormat="1" ht="27" customHeight="1" x14ac:dyDescent="0.25">
      <c r="A40" s="119"/>
      <c r="B40" s="112"/>
      <c r="C40" s="113"/>
      <c r="D40" s="112" t="s">
        <v>17</v>
      </c>
      <c r="E40" s="113" t="s">
        <v>192</v>
      </c>
      <c r="F40" s="114"/>
      <c r="G40" s="392">
        <v>50011456.719999999</v>
      </c>
      <c r="H40" s="392">
        <v>50326396.740000002</v>
      </c>
      <c r="I40" s="63">
        <f t="shared" si="2"/>
        <v>-314940.02000000328</v>
      </c>
      <c r="J40" s="332">
        <f t="shared" si="3"/>
        <v>-6.2973574587771629E-3</v>
      </c>
      <c r="P40" s="70"/>
    </row>
    <row r="41" spans="1:16" s="64" customFormat="1" ht="27" customHeight="1" x14ac:dyDescent="0.25">
      <c r="A41" s="119"/>
      <c r="B41" s="112"/>
      <c r="C41" s="113"/>
      <c r="D41" s="112" t="s">
        <v>18</v>
      </c>
      <c r="E41" s="113" t="s">
        <v>193</v>
      </c>
      <c r="F41" s="114"/>
      <c r="G41" s="392">
        <v>59163500.899999999</v>
      </c>
      <c r="H41" s="392">
        <v>56799347.079999998</v>
      </c>
      <c r="I41" s="63">
        <f t="shared" si="2"/>
        <v>2364153.8200000003</v>
      </c>
      <c r="J41" s="332">
        <f t="shared" si="3"/>
        <v>3.9959667430701354E-2</v>
      </c>
      <c r="P41" s="70"/>
    </row>
    <row r="42" spans="1:16" s="64" customFormat="1" ht="27" customHeight="1" x14ac:dyDescent="0.25">
      <c r="A42" s="119"/>
      <c r="B42" s="112"/>
      <c r="C42" s="318"/>
      <c r="D42" s="167" t="s">
        <v>59</v>
      </c>
      <c r="E42" s="164" t="s">
        <v>244</v>
      </c>
      <c r="F42" s="165"/>
      <c r="G42" s="392">
        <v>73152114.450000003</v>
      </c>
      <c r="H42" s="392">
        <v>69565670.489999995</v>
      </c>
      <c r="I42" s="63">
        <f t="shared" si="2"/>
        <v>3586443.9600000083</v>
      </c>
      <c r="J42" s="332">
        <f t="shared" si="3"/>
        <v>4.902720839944235E-2</v>
      </c>
      <c r="P42" s="70"/>
    </row>
    <row r="43" spans="1:16" s="64" customFormat="1" ht="27" customHeight="1" x14ac:dyDescent="0.25">
      <c r="A43" s="119"/>
      <c r="B43" s="112"/>
      <c r="C43" s="318"/>
      <c r="D43" s="167" t="s">
        <v>105</v>
      </c>
      <c r="E43" s="164" t="s">
        <v>248</v>
      </c>
      <c r="F43" s="165"/>
      <c r="G43" s="392">
        <v>9758087.8000000007</v>
      </c>
      <c r="H43" s="392">
        <v>9054048.5099999998</v>
      </c>
      <c r="I43" s="63">
        <f t="shared" si="2"/>
        <v>704039.29000000097</v>
      </c>
      <c r="J43" s="332">
        <f t="shared" si="3"/>
        <v>7.2149308802079121E-2</v>
      </c>
      <c r="P43" s="70"/>
    </row>
    <row r="44" spans="1:16" s="64" customFormat="1" ht="27" customHeight="1" x14ac:dyDescent="0.25">
      <c r="A44" s="119"/>
      <c r="B44" s="112"/>
      <c r="C44" s="318"/>
      <c r="D44" s="167" t="s">
        <v>107</v>
      </c>
      <c r="E44" s="164" t="s">
        <v>247</v>
      </c>
      <c r="F44" s="165"/>
      <c r="G44" s="392">
        <v>16665158.49</v>
      </c>
      <c r="H44" s="392">
        <v>15091648.59</v>
      </c>
      <c r="I44" s="63">
        <f t="shared" si="2"/>
        <v>1573509.9000000004</v>
      </c>
      <c r="J44" s="332">
        <f t="shared" si="3"/>
        <v>9.4419138044453149E-2</v>
      </c>
      <c r="P44" s="70"/>
    </row>
    <row r="45" spans="1:16" s="64" customFormat="1" ht="27" customHeight="1" x14ac:dyDescent="0.25">
      <c r="A45" s="166"/>
      <c r="B45" s="167"/>
      <c r="C45" s="319"/>
      <c r="D45" s="167" t="s">
        <v>123</v>
      </c>
      <c r="E45" s="164" t="s">
        <v>246</v>
      </c>
      <c r="F45" s="165"/>
      <c r="G45" s="264">
        <v>13793210.98</v>
      </c>
      <c r="H45" s="264">
        <v>13009783.73</v>
      </c>
      <c r="I45" s="168">
        <f t="shared" si="2"/>
        <v>783427.25</v>
      </c>
      <c r="J45" s="334">
        <f t="shared" si="3"/>
        <v>5.6798032824696199E-2</v>
      </c>
      <c r="P45" s="70"/>
    </row>
    <row r="46" spans="1:16" s="64" customFormat="1" ht="27" customHeight="1" x14ac:dyDescent="0.25">
      <c r="A46" s="119"/>
      <c r="B46" s="112"/>
      <c r="C46" s="318"/>
      <c r="D46" s="167" t="s">
        <v>124</v>
      </c>
      <c r="E46" s="164" t="s">
        <v>245</v>
      </c>
      <c r="F46" s="165"/>
      <c r="G46" s="392">
        <v>122091906.42</v>
      </c>
      <c r="H46" s="392">
        <v>109501448</v>
      </c>
      <c r="I46" s="63">
        <f t="shared" si="2"/>
        <v>12590458.420000002</v>
      </c>
      <c r="J46" s="332">
        <f t="shared" si="3"/>
        <v>0.10312279322339704</v>
      </c>
      <c r="P46" s="70"/>
    </row>
    <row r="47" spans="1:16" s="64" customFormat="1" ht="27" customHeight="1" x14ac:dyDescent="0.25">
      <c r="A47" s="119"/>
      <c r="B47" s="112"/>
      <c r="C47" s="318"/>
      <c r="D47" s="167" t="s">
        <v>125</v>
      </c>
      <c r="E47" s="164" t="s">
        <v>241</v>
      </c>
      <c r="F47" s="165"/>
      <c r="G47" s="392">
        <v>7526267.3799999999</v>
      </c>
      <c r="H47" s="392">
        <v>6843694.4000000004</v>
      </c>
      <c r="I47" s="63">
        <f t="shared" si="2"/>
        <v>682572.97999999952</v>
      </c>
      <c r="J47" s="332">
        <f t="shared" si="3"/>
        <v>9.0692098159286971E-2</v>
      </c>
      <c r="P47" s="70"/>
    </row>
    <row r="48" spans="1:16" s="64" customFormat="1" ht="27" customHeight="1" x14ac:dyDescent="0.25">
      <c r="A48" s="119"/>
      <c r="B48" s="112"/>
      <c r="C48" s="318"/>
      <c r="D48" s="167" t="s">
        <v>126</v>
      </c>
      <c r="E48" s="164" t="s">
        <v>229</v>
      </c>
      <c r="F48" s="165"/>
      <c r="G48" s="392">
        <v>35019357.229999997</v>
      </c>
      <c r="H48" s="392">
        <v>31813739.07</v>
      </c>
      <c r="I48" s="63">
        <f t="shared" si="2"/>
        <v>3205618.1599999964</v>
      </c>
      <c r="J48" s="332">
        <f t="shared" si="3"/>
        <v>9.1538463682989665E-2</v>
      </c>
      <c r="P48" s="70"/>
    </row>
    <row r="49" spans="1:16" s="64" customFormat="1" ht="27" customHeight="1" x14ac:dyDescent="0.25">
      <c r="A49" s="119"/>
      <c r="B49" s="112"/>
      <c r="C49" s="318"/>
      <c r="D49" s="167" t="s">
        <v>127</v>
      </c>
      <c r="E49" s="164" t="s">
        <v>230</v>
      </c>
      <c r="F49" s="165"/>
      <c r="G49" s="392">
        <v>393844.96</v>
      </c>
      <c r="H49" s="392">
        <v>241772.45</v>
      </c>
      <c r="I49" s="63">
        <f t="shared" si="2"/>
        <v>152072.51</v>
      </c>
      <c r="J49" s="332">
        <f t="shared" si="3"/>
        <v>0.38612277785654536</v>
      </c>
      <c r="P49" s="70"/>
    </row>
    <row r="50" spans="1:16" s="64" customFormat="1" ht="27" customHeight="1" x14ac:dyDescent="0.25">
      <c r="A50" s="119"/>
      <c r="B50" s="112"/>
      <c r="C50" s="318"/>
      <c r="D50" s="167" t="s">
        <v>128</v>
      </c>
      <c r="E50" s="164" t="s">
        <v>231</v>
      </c>
      <c r="F50" s="165"/>
      <c r="G50" s="392">
        <v>2521075.67</v>
      </c>
      <c r="H50" s="392">
        <v>2633247.58</v>
      </c>
      <c r="I50" s="63">
        <f t="shared" si="2"/>
        <v>-112171.91000000015</v>
      </c>
      <c r="J50" s="332">
        <f t="shared" si="3"/>
        <v>-4.4493670433938287E-2</v>
      </c>
      <c r="P50" s="70"/>
    </row>
    <row r="51" spans="1:16" s="64" customFormat="1" ht="27" customHeight="1" x14ac:dyDescent="0.25">
      <c r="A51" s="119"/>
      <c r="B51" s="112"/>
      <c r="C51" s="318"/>
      <c r="D51" s="167" t="s">
        <v>232</v>
      </c>
      <c r="E51" s="164" t="s">
        <v>233</v>
      </c>
      <c r="F51" s="165"/>
      <c r="G51" s="392">
        <v>24020567.829999998</v>
      </c>
      <c r="H51" s="392">
        <v>18304404.530000001</v>
      </c>
      <c r="I51" s="63">
        <f t="shared" si="2"/>
        <v>5716163.299999997</v>
      </c>
      <c r="J51" s="332">
        <f t="shared" si="3"/>
        <v>0.23796953262948728</v>
      </c>
      <c r="P51" s="70"/>
    </row>
    <row r="52" spans="1:16" s="64" customFormat="1" ht="27" customHeight="1" x14ac:dyDescent="0.25">
      <c r="A52" s="119"/>
      <c r="B52" s="112"/>
      <c r="C52" s="318"/>
      <c r="D52" s="167" t="s">
        <v>234</v>
      </c>
      <c r="E52" s="164" t="s">
        <v>235</v>
      </c>
      <c r="F52" s="165"/>
      <c r="G52" s="392">
        <v>1319056.3400000001</v>
      </c>
      <c r="H52" s="392">
        <v>1164413.1000000001</v>
      </c>
      <c r="I52" s="63">
        <f t="shared" si="2"/>
        <v>154643.24</v>
      </c>
      <c r="J52" s="332">
        <f t="shared" si="3"/>
        <v>0.11723778227698749</v>
      </c>
      <c r="P52" s="70"/>
    </row>
    <row r="53" spans="1:16" s="64" customFormat="1" ht="27" customHeight="1" x14ac:dyDescent="0.25">
      <c r="A53" s="119"/>
      <c r="B53" s="112"/>
      <c r="C53" s="318"/>
      <c r="D53" s="167" t="s">
        <v>236</v>
      </c>
      <c r="E53" s="164" t="s">
        <v>237</v>
      </c>
      <c r="F53" s="165"/>
      <c r="G53" s="392">
        <v>20606110.43</v>
      </c>
      <c r="H53" s="392">
        <v>19882562.370000001</v>
      </c>
      <c r="I53" s="63">
        <f t="shared" si="2"/>
        <v>723548.05999999866</v>
      </c>
      <c r="J53" s="332">
        <f t="shared" si="3"/>
        <v>3.5113276833972529E-2</v>
      </c>
      <c r="P53" s="70"/>
    </row>
    <row r="54" spans="1:16" s="64" customFormat="1" ht="27" customHeight="1" x14ac:dyDescent="0.25">
      <c r="A54" s="119"/>
      <c r="B54" s="320"/>
      <c r="C54" s="321"/>
      <c r="D54" s="167" t="s">
        <v>238</v>
      </c>
      <c r="E54" s="322" t="s">
        <v>277</v>
      </c>
      <c r="F54" s="172"/>
      <c r="G54" s="392">
        <v>8362601.7999999998</v>
      </c>
      <c r="H54" s="392">
        <v>6867159.2000000002</v>
      </c>
      <c r="I54" s="63">
        <f t="shared" si="2"/>
        <v>1495442.5999999996</v>
      </c>
      <c r="J54" s="332">
        <f t="shared" si="3"/>
        <v>0.17882503983389472</v>
      </c>
      <c r="L54" s="66"/>
      <c r="P54" s="70"/>
    </row>
    <row r="55" spans="1:16" s="64" customFormat="1" ht="27" customHeight="1" x14ac:dyDescent="0.25">
      <c r="A55" s="119"/>
      <c r="B55" s="320"/>
      <c r="C55" s="321"/>
      <c r="D55" s="167" t="s">
        <v>239</v>
      </c>
      <c r="E55" s="322" t="s">
        <v>242</v>
      </c>
      <c r="F55" s="172"/>
      <c r="G55" s="392">
        <v>17656707.300000001</v>
      </c>
      <c r="H55" s="392">
        <v>15286899.52</v>
      </c>
      <c r="I55" s="63">
        <f t="shared" si="2"/>
        <v>2369807.7800000012</v>
      </c>
      <c r="J55" s="332">
        <f t="shared" si="3"/>
        <v>0.13421572548806998</v>
      </c>
      <c r="L55" s="66"/>
      <c r="P55" s="70"/>
    </row>
    <row r="56" spans="1:16" s="64" customFormat="1" ht="27" customHeight="1" x14ac:dyDescent="0.25">
      <c r="A56" s="119"/>
      <c r="B56" s="320"/>
      <c r="C56" s="321"/>
      <c r="D56" s="167" t="s">
        <v>240</v>
      </c>
      <c r="E56" s="322" t="s">
        <v>243</v>
      </c>
      <c r="F56" s="172"/>
      <c r="G56" s="392"/>
      <c r="H56" s="392"/>
      <c r="I56" s="63">
        <f t="shared" si="2"/>
        <v>0</v>
      </c>
      <c r="J56" s="332" t="str">
        <f t="shared" si="3"/>
        <v xml:space="preserve">-    </v>
      </c>
      <c r="L56" s="66"/>
      <c r="P56" s="70"/>
    </row>
    <row r="57" spans="1:16" s="64" customFormat="1" ht="27" customHeight="1" x14ac:dyDescent="0.25">
      <c r="A57" s="119"/>
      <c r="B57" s="108" t="s">
        <v>10</v>
      </c>
      <c r="C57" s="109" t="s">
        <v>194</v>
      </c>
      <c r="D57" s="323"/>
      <c r="E57" s="324"/>
      <c r="F57" s="188"/>
      <c r="G57" s="393">
        <f>SUM(G58:G60)</f>
        <v>37358487.390000001</v>
      </c>
      <c r="H57" s="393">
        <f>SUM(H58:H60)</f>
        <v>40394676.409999996</v>
      </c>
      <c r="I57" s="65">
        <f t="shared" si="2"/>
        <v>-3036189.0199999958</v>
      </c>
      <c r="J57" s="331">
        <f t="shared" si="3"/>
        <v>-8.127173320225789E-2</v>
      </c>
      <c r="L57" s="66"/>
      <c r="P57" s="70"/>
    </row>
    <row r="58" spans="1:16" s="173" customFormat="1" ht="27" customHeight="1" x14ac:dyDescent="0.25">
      <c r="A58" s="166"/>
      <c r="B58" s="162"/>
      <c r="C58" s="175"/>
      <c r="D58" s="167" t="s">
        <v>17</v>
      </c>
      <c r="E58" s="322" t="s">
        <v>278</v>
      </c>
      <c r="F58" s="207"/>
      <c r="G58" s="264">
        <v>35503408.82</v>
      </c>
      <c r="H58" s="264">
        <v>37408717.509999998</v>
      </c>
      <c r="I58" s="168">
        <f t="shared" si="2"/>
        <v>-1905308.6899999976</v>
      </c>
      <c r="J58" s="334">
        <f t="shared" si="3"/>
        <v>-5.3665514194983083E-2</v>
      </c>
      <c r="L58" s="208"/>
      <c r="P58" s="70"/>
    </row>
    <row r="59" spans="1:16" s="173" customFormat="1" ht="27" customHeight="1" x14ac:dyDescent="0.25">
      <c r="A59" s="166"/>
      <c r="B59" s="209"/>
      <c r="C59" s="167"/>
      <c r="D59" s="167" t="s">
        <v>18</v>
      </c>
      <c r="E59" s="322" t="s">
        <v>249</v>
      </c>
      <c r="F59" s="207"/>
      <c r="G59" s="264">
        <v>1741135.86</v>
      </c>
      <c r="H59" s="264">
        <v>2662885.9300000002</v>
      </c>
      <c r="I59" s="168">
        <f t="shared" si="2"/>
        <v>-921750.07000000007</v>
      </c>
      <c r="J59" s="334">
        <f t="shared" si="3"/>
        <v>-0.52939583359106734</v>
      </c>
      <c r="L59" s="208"/>
      <c r="P59" s="70"/>
    </row>
    <row r="60" spans="1:16" s="173" customFormat="1" ht="27" customHeight="1" x14ac:dyDescent="0.25">
      <c r="A60" s="166"/>
      <c r="B60" s="209"/>
      <c r="C60" s="167"/>
      <c r="D60" s="167" t="s">
        <v>59</v>
      </c>
      <c r="E60" s="322" t="s">
        <v>250</v>
      </c>
      <c r="F60" s="207"/>
      <c r="G60" s="264">
        <v>113942.71</v>
      </c>
      <c r="H60" s="264">
        <v>323072.96999999997</v>
      </c>
      <c r="I60" s="168">
        <f t="shared" si="2"/>
        <v>-209130.25999999995</v>
      </c>
      <c r="J60" s="334">
        <f t="shared" si="3"/>
        <v>-1.8353983330745771</v>
      </c>
      <c r="L60" s="208"/>
      <c r="P60" s="70"/>
    </row>
    <row r="61" spans="1:16" s="173" customFormat="1" ht="27" customHeight="1" x14ac:dyDescent="0.25">
      <c r="A61" s="166"/>
      <c r="B61" s="162" t="s">
        <v>11</v>
      </c>
      <c r="C61" s="325" t="s">
        <v>251</v>
      </c>
      <c r="D61" s="167"/>
      <c r="E61" s="326"/>
      <c r="F61" s="169"/>
      <c r="G61" s="276">
        <v>14569428.460000001</v>
      </c>
      <c r="H61" s="276">
        <v>12411845.619999999</v>
      </c>
      <c r="I61" s="163">
        <f t="shared" si="2"/>
        <v>2157582.8400000017</v>
      </c>
      <c r="J61" s="335">
        <f t="shared" si="3"/>
        <v>0.14808973776312442</v>
      </c>
      <c r="L61" s="208"/>
      <c r="P61" s="70"/>
    </row>
    <row r="62" spans="1:16" s="62" customFormat="1" ht="27" customHeight="1" x14ac:dyDescent="0.25">
      <c r="A62" s="166"/>
      <c r="B62" s="108" t="s">
        <v>12</v>
      </c>
      <c r="C62" s="327" t="s">
        <v>183</v>
      </c>
      <c r="D62" s="108"/>
      <c r="E62" s="324"/>
      <c r="F62" s="188"/>
      <c r="G62" s="393">
        <v>4536334.34</v>
      </c>
      <c r="H62" s="393">
        <v>4001075.85</v>
      </c>
      <c r="I62" s="65">
        <f t="shared" si="2"/>
        <v>535258.48999999976</v>
      </c>
      <c r="J62" s="331">
        <f t="shared" si="3"/>
        <v>0.11799361552349771</v>
      </c>
      <c r="P62" s="70"/>
    </row>
    <row r="63" spans="1:16" s="62" customFormat="1" ht="27" customHeight="1" x14ac:dyDescent="0.25">
      <c r="A63" s="166"/>
      <c r="B63" s="108" t="s">
        <v>22</v>
      </c>
      <c r="C63" s="327" t="s">
        <v>130</v>
      </c>
      <c r="D63" s="317"/>
      <c r="E63" s="327"/>
      <c r="F63" s="124"/>
      <c r="G63" s="393">
        <f>SUM(G64:G68)</f>
        <v>219326527.09000003</v>
      </c>
      <c r="H63" s="393">
        <f>SUM(H64:H68)</f>
        <v>206106084.31</v>
      </c>
      <c r="I63" s="65">
        <f t="shared" si="2"/>
        <v>13220442.780000031</v>
      </c>
      <c r="J63" s="331">
        <f t="shared" si="3"/>
        <v>6.0277445484626942E-2</v>
      </c>
      <c r="P63" s="70"/>
    </row>
    <row r="64" spans="1:16" s="64" customFormat="1" ht="27" customHeight="1" x14ac:dyDescent="0.25">
      <c r="A64" s="119"/>
      <c r="B64" s="112"/>
      <c r="C64" s="328"/>
      <c r="D64" s="112" t="s">
        <v>17</v>
      </c>
      <c r="E64" s="113" t="s">
        <v>131</v>
      </c>
      <c r="F64" s="126"/>
      <c r="G64" s="392">
        <v>76353221.909999996</v>
      </c>
      <c r="H64" s="392">
        <v>73919228.040000007</v>
      </c>
      <c r="I64" s="63">
        <f t="shared" si="2"/>
        <v>2433993.8699999899</v>
      </c>
      <c r="J64" s="332">
        <f t="shared" si="3"/>
        <v>3.1878076774140805E-2</v>
      </c>
      <c r="P64" s="70"/>
    </row>
    <row r="65" spans="1:16" s="64" customFormat="1" ht="27" customHeight="1" x14ac:dyDescent="0.25">
      <c r="A65" s="119"/>
      <c r="B65" s="112"/>
      <c r="C65" s="328"/>
      <c r="D65" s="112" t="s">
        <v>18</v>
      </c>
      <c r="E65" s="113" t="s">
        <v>132</v>
      </c>
      <c r="F65" s="126"/>
      <c r="G65" s="392">
        <v>7708914.71</v>
      </c>
      <c r="H65" s="392">
        <v>7210086.8799999999</v>
      </c>
      <c r="I65" s="63">
        <f t="shared" si="2"/>
        <v>498827.83000000007</v>
      </c>
      <c r="J65" s="332">
        <f t="shared" si="3"/>
        <v>6.4707919177380557E-2</v>
      </c>
      <c r="P65" s="70"/>
    </row>
    <row r="66" spans="1:16" s="64" customFormat="1" ht="27" customHeight="1" x14ac:dyDescent="0.25">
      <c r="A66" s="119"/>
      <c r="B66" s="112"/>
      <c r="C66" s="328"/>
      <c r="D66" s="112" t="s">
        <v>59</v>
      </c>
      <c r="E66" s="113" t="s">
        <v>133</v>
      </c>
      <c r="F66" s="126"/>
      <c r="G66" s="392">
        <v>84132200.810000002</v>
      </c>
      <c r="H66" s="392">
        <v>84012605.810000002</v>
      </c>
      <c r="I66" s="63">
        <f t="shared" si="2"/>
        <v>119595</v>
      </c>
      <c r="J66" s="332">
        <f t="shared" si="3"/>
        <v>1.4215127959161253E-3</v>
      </c>
      <c r="P66" s="70"/>
    </row>
    <row r="67" spans="1:16" s="64" customFormat="1" ht="27" customHeight="1" x14ac:dyDescent="0.25">
      <c r="A67" s="119"/>
      <c r="B67" s="112"/>
      <c r="C67" s="328"/>
      <c r="D67" s="112" t="s">
        <v>105</v>
      </c>
      <c r="E67" s="113" t="s">
        <v>134</v>
      </c>
      <c r="F67" s="126"/>
      <c r="G67" s="392">
        <f>467803.15+366983.29+1897480.33</f>
        <v>2732266.77</v>
      </c>
      <c r="H67" s="392">
        <v>2606388.16</v>
      </c>
      <c r="I67" s="63">
        <f t="shared" si="2"/>
        <v>125878.60999999987</v>
      </c>
      <c r="J67" s="332">
        <f t="shared" si="3"/>
        <v>4.6071127234768465E-2</v>
      </c>
      <c r="P67" s="70"/>
    </row>
    <row r="68" spans="1:16" s="64" customFormat="1" ht="27" customHeight="1" x14ac:dyDescent="0.25">
      <c r="A68" s="119"/>
      <c r="B68" s="112"/>
      <c r="C68" s="328"/>
      <c r="D68" s="112" t="s">
        <v>107</v>
      </c>
      <c r="E68" s="113" t="s">
        <v>135</v>
      </c>
      <c r="F68" s="126"/>
      <c r="G68" s="392">
        <f>407622.48+32326545.99+15665754.42</f>
        <v>48399922.890000001</v>
      </c>
      <c r="H68" s="392">
        <v>38357775.420000002</v>
      </c>
      <c r="I68" s="63">
        <f t="shared" si="2"/>
        <v>10042147.469999999</v>
      </c>
      <c r="J68" s="332">
        <f t="shared" si="3"/>
        <v>0.20748271630149281</v>
      </c>
      <c r="P68" s="70"/>
    </row>
    <row r="69" spans="1:16" s="64" customFormat="1" ht="27" customHeight="1" x14ac:dyDescent="0.25">
      <c r="A69" s="119"/>
      <c r="B69" s="108" t="s">
        <v>24</v>
      </c>
      <c r="C69" s="327" t="s">
        <v>106</v>
      </c>
      <c r="D69" s="329"/>
      <c r="E69" s="324"/>
      <c r="F69" s="188"/>
      <c r="G69" s="393">
        <v>3927368.36</v>
      </c>
      <c r="H69" s="393">
        <v>3356604.53</v>
      </c>
      <c r="I69" s="65">
        <f t="shared" si="2"/>
        <v>570763.83000000007</v>
      </c>
      <c r="J69" s="331">
        <f t="shared" si="3"/>
        <v>0.14532984372262961</v>
      </c>
      <c r="P69" s="70"/>
    </row>
    <row r="70" spans="1:16" s="62" customFormat="1" ht="27" customHeight="1" x14ac:dyDescent="0.25">
      <c r="A70" s="119"/>
      <c r="B70" s="108" t="s">
        <v>25</v>
      </c>
      <c r="C70" s="327" t="s">
        <v>136</v>
      </c>
      <c r="D70" s="317"/>
      <c r="E70" s="327"/>
      <c r="F70" s="124"/>
      <c r="G70" s="393">
        <f>SUM(G71:G73)</f>
        <v>12991133.219999999</v>
      </c>
      <c r="H70" s="393">
        <f>SUM(H71:H73)</f>
        <v>12287196.23</v>
      </c>
      <c r="I70" s="65">
        <f t="shared" si="2"/>
        <v>703936.98999999836</v>
      </c>
      <c r="J70" s="331">
        <f t="shared" si="3"/>
        <v>5.4185957304808428E-2</v>
      </c>
      <c r="P70" s="70"/>
    </row>
    <row r="71" spans="1:16" s="173" customFormat="1" ht="27" customHeight="1" x14ac:dyDescent="0.25">
      <c r="A71" s="166"/>
      <c r="B71" s="167"/>
      <c r="C71" s="326"/>
      <c r="D71" s="167" t="s">
        <v>17</v>
      </c>
      <c r="E71" s="164" t="s">
        <v>195</v>
      </c>
      <c r="F71" s="179"/>
      <c r="G71" s="264">
        <v>152524.6</v>
      </c>
      <c r="H71" s="264">
        <v>130011.33</v>
      </c>
      <c r="I71" s="168">
        <f t="shared" si="2"/>
        <v>22513.270000000004</v>
      </c>
      <c r="J71" s="334">
        <f t="shared" si="3"/>
        <v>0.1476041897503747</v>
      </c>
      <c r="P71" s="70"/>
    </row>
    <row r="72" spans="1:16" s="177" customFormat="1" ht="27" customHeight="1" x14ac:dyDescent="0.25">
      <c r="A72" s="161"/>
      <c r="B72" s="162"/>
      <c r="C72" s="325"/>
      <c r="D72" s="167" t="s">
        <v>18</v>
      </c>
      <c r="E72" s="164" t="s">
        <v>252</v>
      </c>
      <c r="F72" s="169"/>
      <c r="G72" s="264">
        <v>6842012.8700000001</v>
      </c>
      <c r="H72" s="264">
        <v>6812463.2699999996</v>
      </c>
      <c r="I72" s="163">
        <f t="shared" si="2"/>
        <v>29549.600000000559</v>
      </c>
      <c r="J72" s="335">
        <f t="shared" si="3"/>
        <v>4.3188460123432301E-3</v>
      </c>
      <c r="P72" s="70"/>
    </row>
    <row r="73" spans="1:16" s="177" customFormat="1" ht="27" customHeight="1" x14ac:dyDescent="0.25">
      <c r="A73" s="161"/>
      <c r="B73" s="162"/>
      <c r="C73" s="325"/>
      <c r="D73" s="167" t="s">
        <v>59</v>
      </c>
      <c r="E73" s="164" t="s">
        <v>253</v>
      </c>
      <c r="F73" s="169"/>
      <c r="G73" s="264">
        <v>5996595.75</v>
      </c>
      <c r="H73" s="264">
        <v>5344721.63</v>
      </c>
      <c r="I73" s="163">
        <f t="shared" si="2"/>
        <v>651874.12000000011</v>
      </c>
      <c r="J73" s="335">
        <f t="shared" si="3"/>
        <v>0.10870736450760418</v>
      </c>
      <c r="P73" s="70"/>
    </row>
    <row r="74" spans="1:16" s="177" customFormat="1" ht="27" customHeight="1" x14ac:dyDescent="0.25">
      <c r="A74" s="161"/>
      <c r="B74" s="162" t="s">
        <v>49</v>
      </c>
      <c r="C74" s="325" t="s">
        <v>196</v>
      </c>
      <c r="D74" s="330"/>
      <c r="E74" s="325"/>
      <c r="F74" s="169"/>
      <c r="G74" s="276">
        <v>144685.5</v>
      </c>
      <c r="H74" s="276">
        <v>86904.34</v>
      </c>
      <c r="I74" s="163">
        <f t="shared" si="2"/>
        <v>57781.16</v>
      </c>
      <c r="J74" s="335">
        <f t="shared" si="3"/>
        <v>0.39935695007447192</v>
      </c>
      <c r="P74" s="70"/>
    </row>
    <row r="75" spans="1:16" s="62" customFormat="1" ht="27" customHeight="1" x14ac:dyDescent="0.25">
      <c r="A75" s="161"/>
      <c r="B75" s="108" t="s">
        <v>165</v>
      </c>
      <c r="C75" s="327" t="s">
        <v>108</v>
      </c>
      <c r="D75" s="317"/>
      <c r="E75" s="327"/>
      <c r="F75" s="124"/>
      <c r="G75" s="393">
        <f>SUM(G76:G77)</f>
        <v>-324358.64999999997</v>
      </c>
      <c r="H75" s="393">
        <f>SUM(H76:H77)</f>
        <v>-1915450.05</v>
      </c>
      <c r="I75" s="65">
        <f t="shared" si="2"/>
        <v>1591091.4000000001</v>
      </c>
      <c r="J75" s="331">
        <f t="shared" si="3"/>
        <v>-4.9053459804447952</v>
      </c>
      <c r="P75" s="70"/>
    </row>
    <row r="76" spans="1:16" s="64" customFormat="1" ht="27" customHeight="1" x14ac:dyDescent="0.25">
      <c r="A76" s="189"/>
      <c r="B76" s="320"/>
      <c r="C76" s="328"/>
      <c r="D76" s="112" t="s">
        <v>17</v>
      </c>
      <c r="E76" s="328" t="s">
        <v>197</v>
      </c>
      <c r="F76" s="126"/>
      <c r="G76" s="392">
        <v>-358432.79</v>
      </c>
      <c r="H76" s="392">
        <v>-1983319.7</v>
      </c>
      <c r="I76" s="63">
        <f t="shared" si="2"/>
        <v>1624886.91</v>
      </c>
      <c r="J76" s="332">
        <f t="shared" si="3"/>
        <v>-4.5333098849577906</v>
      </c>
      <c r="P76" s="70"/>
    </row>
    <row r="77" spans="1:16" s="64" customFormat="1" ht="27" customHeight="1" x14ac:dyDescent="0.25">
      <c r="A77" s="189"/>
      <c r="B77" s="320"/>
      <c r="C77" s="328"/>
      <c r="D77" s="112" t="s">
        <v>18</v>
      </c>
      <c r="E77" s="328" t="s">
        <v>198</v>
      </c>
      <c r="F77" s="126"/>
      <c r="G77" s="392">
        <v>34074.14</v>
      </c>
      <c r="H77" s="392">
        <v>67869.649999999994</v>
      </c>
      <c r="I77" s="63">
        <f t="shared" si="2"/>
        <v>-33795.509999999995</v>
      </c>
      <c r="J77" s="332">
        <f t="shared" si="3"/>
        <v>-0.99182283103843549</v>
      </c>
      <c r="P77" s="70"/>
    </row>
    <row r="78" spans="1:16" s="62" customFormat="1" ht="27" customHeight="1" x14ac:dyDescent="0.25">
      <c r="A78" s="189"/>
      <c r="B78" s="108" t="s">
        <v>166</v>
      </c>
      <c r="C78" s="327" t="s">
        <v>137</v>
      </c>
      <c r="D78" s="317"/>
      <c r="E78" s="327"/>
      <c r="F78" s="124"/>
      <c r="G78" s="393">
        <f>SUM(G79:G82)</f>
        <v>23177755.109999999</v>
      </c>
      <c r="H78" s="393">
        <f>SUM(H79:H82)</f>
        <v>17735077.190000001</v>
      </c>
      <c r="I78" s="65">
        <f t="shared" si="2"/>
        <v>5442677.9199999981</v>
      </c>
      <c r="J78" s="331">
        <f t="shared" si="3"/>
        <v>0.23482334221625134</v>
      </c>
      <c r="P78" s="70"/>
    </row>
    <row r="79" spans="1:16" s="64" customFormat="1" ht="27" customHeight="1" x14ac:dyDescent="0.25">
      <c r="A79" s="127"/>
      <c r="B79" s="320"/>
      <c r="C79" s="328"/>
      <c r="D79" s="112" t="s">
        <v>17</v>
      </c>
      <c r="E79" s="328" t="s">
        <v>138</v>
      </c>
      <c r="F79" s="126"/>
      <c r="G79" s="392">
        <v>4602878.6399999997</v>
      </c>
      <c r="H79" s="392">
        <v>8654768.7899999991</v>
      </c>
      <c r="I79" s="63">
        <f t="shared" si="2"/>
        <v>-4051890.1499999994</v>
      </c>
      <c r="J79" s="332">
        <f t="shared" si="3"/>
        <v>-0.88029480394903481</v>
      </c>
      <c r="P79" s="70"/>
    </row>
    <row r="80" spans="1:16" s="64" customFormat="1" ht="27" customHeight="1" x14ac:dyDescent="0.25">
      <c r="A80" s="127"/>
      <c r="B80" s="320"/>
      <c r="C80" s="328"/>
      <c r="D80" s="112" t="s">
        <v>18</v>
      </c>
      <c r="E80" s="328" t="s">
        <v>254</v>
      </c>
      <c r="F80" s="126"/>
      <c r="G80" s="392">
        <v>410915.57</v>
      </c>
      <c r="H80" s="392">
        <v>410915.57</v>
      </c>
      <c r="I80" s="63">
        <f t="shared" si="2"/>
        <v>0</v>
      </c>
      <c r="J80" s="332" t="str">
        <f t="shared" si="3"/>
        <v xml:space="preserve">-    </v>
      </c>
      <c r="P80" s="70"/>
    </row>
    <row r="81" spans="1:16" s="64" customFormat="1" ht="27" customHeight="1" x14ac:dyDescent="0.25">
      <c r="A81" s="127"/>
      <c r="B81" s="320"/>
      <c r="C81" s="328"/>
      <c r="D81" s="112" t="s">
        <v>59</v>
      </c>
      <c r="E81" s="328" t="s">
        <v>216</v>
      </c>
      <c r="F81" s="126"/>
      <c r="G81" s="392">
        <v>5793371.2999999998</v>
      </c>
      <c r="H81" s="392">
        <v>731175.39</v>
      </c>
      <c r="I81" s="63">
        <f t="shared" si="2"/>
        <v>5062195.91</v>
      </c>
      <c r="J81" s="332">
        <f t="shared" si="3"/>
        <v>0.87379103597243979</v>
      </c>
      <c r="P81" s="70"/>
    </row>
    <row r="82" spans="1:16" s="64" customFormat="1" ht="27" customHeight="1" x14ac:dyDescent="0.25">
      <c r="A82" s="127"/>
      <c r="B82" s="320"/>
      <c r="C82" s="328"/>
      <c r="D82" s="112" t="s">
        <v>105</v>
      </c>
      <c r="E82" s="328" t="s">
        <v>139</v>
      </c>
      <c r="F82" s="126"/>
      <c r="G82" s="392">
        <v>12370589.6</v>
      </c>
      <c r="H82" s="392">
        <v>7938217.4400000004</v>
      </c>
      <c r="I82" s="63">
        <f t="shared" si="2"/>
        <v>4432372.1599999992</v>
      </c>
      <c r="J82" s="332">
        <f t="shared" si="3"/>
        <v>0.35829918405829253</v>
      </c>
      <c r="P82" s="70"/>
    </row>
    <row r="83" spans="1:16" s="62" customFormat="1" ht="27" customHeight="1" x14ac:dyDescent="0.25">
      <c r="A83" s="118"/>
      <c r="B83" s="390" t="s">
        <v>154</v>
      </c>
      <c r="C83" s="390"/>
      <c r="D83" s="390"/>
      <c r="E83" s="390"/>
      <c r="F83" s="391"/>
      <c r="G83" s="283">
        <f>G36+G39+G61+G62+G63+G69+G70+G74+G75+G78+G57</f>
        <v>884781333.32000017</v>
      </c>
      <c r="H83" s="283">
        <f>H36+H39+H61+H62+H63+H69+H70+H74+H75+H78+H57</f>
        <v>820591384.61000013</v>
      </c>
      <c r="I83" s="76">
        <f t="shared" si="2"/>
        <v>64189948.710000038</v>
      </c>
      <c r="J83" s="336">
        <f t="shared" si="3"/>
        <v>7.2548940955995914E-2</v>
      </c>
      <c r="K83" s="70"/>
      <c r="M83" s="70"/>
      <c r="P83" s="70"/>
    </row>
    <row r="84" spans="1:16" s="64" customFormat="1" ht="9" customHeight="1" thickBot="1" x14ac:dyDescent="0.3">
      <c r="A84" s="127"/>
      <c r="B84" s="112"/>
      <c r="C84" s="328"/>
      <c r="D84" s="321"/>
      <c r="E84" s="328"/>
      <c r="F84" s="126"/>
      <c r="G84" s="392"/>
      <c r="H84" s="392"/>
      <c r="I84" s="63"/>
      <c r="J84" s="332"/>
      <c r="P84" s="70"/>
    </row>
    <row r="85" spans="1:16" s="62" customFormat="1" ht="27" customHeight="1" thickTop="1" thickBot="1" x14ac:dyDescent="0.3">
      <c r="A85" s="387" t="s">
        <v>146</v>
      </c>
      <c r="B85" s="388"/>
      <c r="C85" s="388"/>
      <c r="D85" s="388"/>
      <c r="E85" s="388"/>
      <c r="F85" s="389"/>
      <c r="G85" s="284">
        <f>G33-G83</f>
        <v>291931.77999985218</v>
      </c>
      <c r="H85" s="284">
        <f>H33-H83</f>
        <v>14037031.329999804</v>
      </c>
      <c r="I85" s="77">
        <f t="shared" ref="I85:I90" si="4">G85-H85</f>
        <v>-13745099.549999952</v>
      </c>
      <c r="J85" s="337">
        <f t="shared" ref="J85:J90" si="5">IF(I85=0,"-    ",I85/G85)</f>
        <v>-47.083258801103845</v>
      </c>
      <c r="P85" s="70"/>
    </row>
    <row r="86" spans="1:16" s="62" customFormat="1" ht="9" customHeight="1" thickTop="1" x14ac:dyDescent="0.25">
      <c r="A86" s="128"/>
      <c r="B86" s="129"/>
      <c r="C86" s="129"/>
      <c r="D86" s="130"/>
      <c r="E86" s="131"/>
      <c r="F86" s="132"/>
      <c r="G86" s="410"/>
      <c r="H86" s="410"/>
      <c r="I86" s="78">
        <f t="shared" si="4"/>
        <v>0</v>
      </c>
      <c r="J86" s="338" t="str">
        <f t="shared" si="5"/>
        <v xml:space="preserve">-    </v>
      </c>
      <c r="P86" s="70"/>
    </row>
    <row r="87" spans="1:16" s="62" customFormat="1" ht="27" customHeight="1" x14ac:dyDescent="0.25">
      <c r="A87" s="107" t="s">
        <v>34</v>
      </c>
      <c r="B87" s="316" t="s">
        <v>109</v>
      </c>
      <c r="C87" s="317"/>
      <c r="D87" s="316"/>
      <c r="E87" s="327"/>
      <c r="F87" s="124"/>
      <c r="G87" s="393"/>
      <c r="H87" s="393"/>
      <c r="I87" s="65">
        <f t="shared" si="4"/>
        <v>0</v>
      </c>
      <c r="J87" s="331" t="str">
        <f t="shared" si="5"/>
        <v xml:space="preserve">-    </v>
      </c>
      <c r="P87" s="70"/>
    </row>
    <row r="88" spans="1:16" s="62" customFormat="1" ht="27" customHeight="1" x14ac:dyDescent="0.25">
      <c r="A88" s="117"/>
      <c r="B88" s="108" t="s">
        <v>7</v>
      </c>
      <c r="C88" s="327" t="s">
        <v>141</v>
      </c>
      <c r="D88" s="317"/>
      <c r="E88" s="327"/>
      <c r="F88" s="124"/>
      <c r="G88" s="393"/>
      <c r="H88" s="393">
        <v>111062.99</v>
      </c>
      <c r="I88" s="65">
        <f t="shared" si="4"/>
        <v>-111062.99</v>
      </c>
      <c r="J88" s="331" t="str">
        <f>IF(I88&lt;=0,"-    ",I88/G88)</f>
        <v xml:space="preserve">-    </v>
      </c>
      <c r="P88" s="70"/>
    </row>
    <row r="89" spans="1:16" s="62" customFormat="1" ht="27" customHeight="1" x14ac:dyDescent="0.25">
      <c r="A89" s="117"/>
      <c r="B89" s="108" t="s">
        <v>9</v>
      </c>
      <c r="C89" s="327" t="s">
        <v>140</v>
      </c>
      <c r="D89" s="317"/>
      <c r="E89" s="327"/>
      <c r="F89" s="124"/>
      <c r="G89" s="393">
        <v>548182.68999999994</v>
      </c>
      <c r="H89" s="393">
        <v>186149.07</v>
      </c>
      <c r="I89" s="65">
        <f t="shared" si="4"/>
        <v>362033.61999999994</v>
      </c>
      <c r="J89" s="331">
        <f t="shared" si="5"/>
        <v>0.66042512214313076</v>
      </c>
      <c r="P89" s="70"/>
    </row>
    <row r="90" spans="1:16" s="62" customFormat="1" ht="27" customHeight="1" x14ac:dyDescent="0.25">
      <c r="A90" s="118"/>
      <c r="B90" s="390" t="s">
        <v>153</v>
      </c>
      <c r="C90" s="390"/>
      <c r="D90" s="390"/>
      <c r="E90" s="390"/>
      <c r="F90" s="391"/>
      <c r="G90" s="283">
        <f>+G88-G89</f>
        <v>-548182.68999999994</v>
      </c>
      <c r="H90" s="283">
        <f>+H88-H89</f>
        <v>-75086.080000000002</v>
      </c>
      <c r="I90" s="76">
        <f t="shared" si="4"/>
        <v>-473096.60999999993</v>
      </c>
      <c r="J90" s="336">
        <f t="shared" si="5"/>
        <v>0.86302726924850537</v>
      </c>
      <c r="P90" s="70"/>
    </row>
    <row r="91" spans="1:16" s="64" customFormat="1" ht="9" customHeight="1" x14ac:dyDescent="0.25">
      <c r="A91" s="119"/>
      <c r="B91" s="112"/>
      <c r="C91" s="328"/>
      <c r="D91" s="318"/>
      <c r="E91" s="328"/>
      <c r="F91" s="126"/>
      <c r="G91" s="392"/>
      <c r="H91" s="392"/>
      <c r="I91" s="63"/>
      <c r="J91" s="332"/>
      <c r="P91" s="70"/>
    </row>
    <row r="92" spans="1:16" s="62" customFormat="1" ht="27" customHeight="1" x14ac:dyDescent="0.25">
      <c r="A92" s="107" t="s">
        <v>35</v>
      </c>
      <c r="B92" s="316" t="s">
        <v>110</v>
      </c>
      <c r="C92" s="317"/>
      <c r="D92" s="109"/>
      <c r="E92" s="327"/>
      <c r="F92" s="124"/>
      <c r="G92" s="393"/>
      <c r="H92" s="393"/>
      <c r="I92" s="65"/>
      <c r="J92" s="331"/>
      <c r="P92" s="70"/>
    </row>
    <row r="93" spans="1:16" s="62" customFormat="1" ht="27" customHeight="1" x14ac:dyDescent="0.25">
      <c r="A93" s="117"/>
      <c r="B93" s="108" t="s">
        <v>7</v>
      </c>
      <c r="C93" s="316" t="s">
        <v>111</v>
      </c>
      <c r="D93" s="317"/>
      <c r="E93" s="109"/>
      <c r="F93" s="110"/>
      <c r="G93" s="393"/>
      <c r="H93" s="393"/>
      <c r="I93" s="65">
        <f>G93-H93</f>
        <v>0</v>
      </c>
      <c r="J93" s="331" t="str">
        <f>IF(I93=0,"-    ",I93/G93)</f>
        <v xml:space="preserve">-    </v>
      </c>
      <c r="P93" s="70"/>
    </row>
    <row r="94" spans="1:16" s="62" customFormat="1" ht="27" customHeight="1" x14ac:dyDescent="0.25">
      <c r="A94" s="117"/>
      <c r="B94" s="108" t="s">
        <v>9</v>
      </c>
      <c r="C94" s="316" t="s">
        <v>112</v>
      </c>
      <c r="D94" s="317"/>
      <c r="E94" s="109"/>
      <c r="F94" s="110"/>
      <c r="G94" s="393"/>
      <c r="H94" s="393"/>
      <c r="I94" s="65">
        <f>G94-H94</f>
        <v>0</v>
      </c>
      <c r="J94" s="331" t="str">
        <f>IF(I94=0,"-    ",I94/G94)</f>
        <v xml:space="preserve">-    </v>
      </c>
      <c r="P94" s="70"/>
    </row>
    <row r="95" spans="1:16" s="62" customFormat="1" ht="27" customHeight="1" x14ac:dyDescent="0.25">
      <c r="A95" s="118"/>
      <c r="B95" s="390" t="s">
        <v>152</v>
      </c>
      <c r="C95" s="390"/>
      <c r="D95" s="390"/>
      <c r="E95" s="390"/>
      <c r="F95" s="391"/>
      <c r="G95" s="283">
        <f>G93-G94</f>
        <v>0</v>
      </c>
      <c r="H95" s="283">
        <f>H93-H94</f>
        <v>0</v>
      </c>
      <c r="I95" s="76">
        <f>G95-H95</f>
        <v>0</v>
      </c>
      <c r="J95" s="336" t="str">
        <f>IF(I95=0,"-    ",I95/G95)</f>
        <v xml:space="preserve">-    </v>
      </c>
      <c r="P95" s="70"/>
    </row>
    <row r="96" spans="1:16" s="64" customFormat="1" ht="9" customHeight="1" x14ac:dyDescent="0.25">
      <c r="A96" s="119"/>
      <c r="B96" s="112"/>
      <c r="C96" s="321"/>
      <c r="D96" s="318"/>
      <c r="E96" s="113"/>
      <c r="F96" s="114"/>
      <c r="G96" s="392"/>
      <c r="H96" s="392"/>
      <c r="I96" s="63"/>
      <c r="J96" s="332"/>
      <c r="P96" s="70"/>
    </row>
    <row r="97" spans="1:16" s="62" customFormat="1" ht="27" customHeight="1" x14ac:dyDescent="0.25">
      <c r="A97" s="107" t="s">
        <v>50</v>
      </c>
      <c r="B97" s="316" t="s">
        <v>113</v>
      </c>
      <c r="C97" s="317"/>
      <c r="D97" s="109"/>
      <c r="E97" s="327"/>
      <c r="F97" s="124"/>
      <c r="G97" s="393"/>
      <c r="H97" s="393"/>
      <c r="I97" s="65"/>
      <c r="J97" s="331"/>
      <c r="P97" s="70"/>
    </row>
    <row r="98" spans="1:16" s="62" customFormat="1" ht="27" customHeight="1" x14ac:dyDescent="0.25">
      <c r="A98" s="117"/>
      <c r="B98" s="108" t="s">
        <v>7</v>
      </c>
      <c r="C98" s="316" t="s">
        <v>142</v>
      </c>
      <c r="D98" s="317"/>
      <c r="E98" s="109"/>
      <c r="F98" s="110"/>
      <c r="G98" s="393">
        <f>SUM(G99:G100)</f>
        <v>23654819.620000001</v>
      </c>
      <c r="H98" s="393">
        <f>SUM(H99:H100)</f>
        <v>8105424.0800000001</v>
      </c>
      <c r="I98" s="65">
        <f t="shared" ref="I98:I106" si="6">G98-H98</f>
        <v>15549395.540000001</v>
      </c>
      <c r="J98" s="331">
        <f>IF(I98=0,"-    ",I98/G98)</f>
        <v>0.65734576673132117</v>
      </c>
      <c r="P98" s="70"/>
    </row>
    <row r="99" spans="1:16" s="64" customFormat="1" ht="27" customHeight="1" x14ac:dyDescent="0.25">
      <c r="A99" s="119"/>
      <c r="B99" s="320"/>
      <c r="C99" s="328"/>
      <c r="D99" s="112" t="s">
        <v>17</v>
      </c>
      <c r="E99" s="321" t="s">
        <v>115</v>
      </c>
      <c r="F99" s="126"/>
      <c r="G99" s="392"/>
      <c r="H99" s="392">
        <v>0</v>
      </c>
      <c r="I99" s="63">
        <f t="shared" si="6"/>
        <v>0</v>
      </c>
      <c r="J99" s="332" t="str">
        <f>IF(I99&lt;=0,"-    ",I99/G99)</f>
        <v xml:space="preserve">-    </v>
      </c>
      <c r="P99" s="70"/>
    </row>
    <row r="100" spans="1:16" s="64" customFormat="1" ht="27" customHeight="1" x14ac:dyDescent="0.25">
      <c r="A100" s="119"/>
      <c r="B100" s="320"/>
      <c r="C100" s="328"/>
      <c r="D100" s="112" t="s">
        <v>18</v>
      </c>
      <c r="E100" s="328" t="s">
        <v>143</v>
      </c>
      <c r="F100" s="126"/>
      <c r="G100" s="392">
        <v>23654819.620000001</v>
      </c>
      <c r="H100" s="392">
        <v>8105424.0800000001</v>
      </c>
      <c r="I100" s="63">
        <f t="shared" si="6"/>
        <v>15549395.540000001</v>
      </c>
      <c r="J100" s="332">
        <f>IF(I100=0,"-    ",I100/G100)</f>
        <v>0.65734576673132117</v>
      </c>
      <c r="P100" s="70"/>
    </row>
    <row r="101" spans="1:16" s="62" customFormat="1" ht="27" customHeight="1" x14ac:dyDescent="0.25">
      <c r="A101" s="117"/>
      <c r="B101" s="108" t="s">
        <v>9</v>
      </c>
      <c r="C101" s="316" t="s">
        <v>144</v>
      </c>
      <c r="D101" s="317"/>
      <c r="E101" s="109"/>
      <c r="F101" s="110"/>
      <c r="G101" s="393">
        <f>SUM(G102:G103)</f>
        <v>6724233.6699999999</v>
      </c>
      <c r="H101" s="393">
        <f>SUM(H102:H103)</f>
        <v>5609645.0599999996</v>
      </c>
      <c r="I101" s="65">
        <f t="shared" si="6"/>
        <v>1114588.6100000003</v>
      </c>
      <c r="J101" s="331">
        <f>IF(I101=0,"-    ",I101/G101)</f>
        <v>0.1657569716788263</v>
      </c>
      <c r="P101" s="70"/>
    </row>
    <row r="102" spans="1:16" s="64" customFormat="1" ht="27" customHeight="1" x14ac:dyDescent="0.25">
      <c r="A102" s="119"/>
      <c r="B102" s="320"/>
      <c r="C102" s="328"/>
      <c r="D102" s="112" t="s">
        <v>17</v>
      </c>
      <c r="E102" s="321" t="s">
        <v>114</v>
      </c>
      <c r="F102" s="126"/>
      <c r="G102" s="392">
        <v>1182.46</v>
      </c>
      <c r="H102" s="392">
        <v>23.76</v>
      </c>
      <c r="I102" s="63">
        <f t="shared" si="6"/>
        <v>1158.7</v>
      </c>
      <c r="J102" s="332">
        <f>IF(I102&lt;=0,"-    ",I102/G102)</f>
        <v>0.97990629704176035</v>
      </c>
      <c r="P102" s="70"/>
    </row>
    <row r="103" spans="1:16" s="64" customFormat="1" ht="27" customHeight="1" x14ac:dyDescent="0.25">
      <c r="A103" s="119"/>
      <c r="B103" s="320"/>
      <c r="C103" s="328"/>
      <c r="D103" s="112" t="s">
        <v>18</v>
      </c>
      <c r="E103" s="328" t="s">
        <v>145</v>
      </c>
      <c r="F103" s="126"/>
      <c r="G103" s="392">
        <v>6723051.21</v>
      </c>
      <c r="H103" s="392">
        <v>5609621.2999999998</v>
      </c>
      <c r="I103" s="63">
        <f t="shared" si="6"/>
        <v>1113429.9100000001</v>
      </c>
      <c r="J103" s="332">
        <f>IF(I103=0,"-    ",I103/G103)</f>
        <v>0.16561377791438839</v>
      </c>
      <c r="L103" s="340"/>
      <c r="P103" s="70"/>
    </row>
    <row r="104" spans="1:16" s="62" customFormat="1" ht="27" customHeight="1" x14ac:dyDescent="0.25">
      <c r="A104" s="118"/>
      <c r="B104" s="390" t="s">
        <v>151</v>
      </c>
      <c r="C104" s="390"/>
      <c r="D104" s="390"/>
      <c r="E104" s="390"/>
      <c r="F104" s="391"/>
      <c r="G104" s="283">
        <f>G98-G101</f>
        <v>16930585.950000003</v>
      </c>
      <c r="H104" s="283">
        <f>H98-H101</f>
        <v>2495779.0200000005</v>
      </c>
      <c r="I104" s="76">
        <f t="shared" si="6"/>
        <v>14434806.930000003</v>
      </c>
      <c r="J104" s="336">
        <f>IF(I104=0,"-    ",I104/G104)</f>
        <v>0.85258755796340302</v>
      </c>
      <c r="M104" s="70"/>
      <c r="P104" s="70"/>
    </row>
    <row r="105" spans="1:16" s="64" customFormat="1" ht="9" customHeight="1" thickBot="1" x14ac:dyDescent="0.3">
      <c r="A105" s="127"/>
      <c r="B105" s="112"/>
      <c r="C105" s="328"/>
      <c r="D105" s="321"/>
      <c r="E105" s="328"/>
      <c r="F105" s="126"/>
      <c r="G105" s="392"/>
      <c r="H105" s="392"/>
      <c r="I105" s="63">
        <f t="shared" si="6"/>
        <v>0</v>
      </c>
      <c r="J105" s="332" t="str">
        <f>IF(I105=0,"-    ",I105/G105)</f>
        <v xml:space="preserve">-    </v>
      </c>
      <c r="P105" s="70"/>
    </row>
    <row r="106" spans="1:16" s="62" customFormat="1" ht="27" customHeight="1" thickTop="1" thickBot="1" x14ac:dyDescent="0.3">
      <c r="A106" s="387" t="s">
        <v>147</v>
      </c>
      <c r="B106" s="388"/>
      <c r="C106" s="388"/>
      <c r="D106" s="388"/>
      <c r="E106" s="388"/>
      <c r="F106" s="389"/>
      <c r="G106" s="284">
        <f>G85+G90+G95+G104</f>
        <v>16674335.039999856</v>
      </c>
      <c r="H106" s="284">
        <f>H85+H90+H95+H104</f>
        <v>16457724.269999806</v>
      </c>
      <c r="I106" s="77">
        <f t="shared" si="6"/>
        <v>216610.77000004984</v>
      </c>
      <c r="J106" s="337">
        <f>IF(I106=0,"-    ",I106/G106)</f>
        <v>1.2990669161944086E-2</v>
      </c>
      <c r="M106" s="70"/>
      <c r="P106" s="70"/>
    </row>
    <row r="107" spans="1:16" s="62" customFormat="1" ht="9" customHeight="1" thickTop="1" x14ac:dyDescent="0.25">
      <c r="A107" s="128"/>
      <c r="B107" s="129"/>
      <c r="C107" s="129"/>
      <c r="D107" s="130"/>
      <c r="E107" s="131"/>
      <c r="F107" s="132"/>
      <c r="G107" s="410"/>
      <c r="H107" s="410"/>
      <c r="I107" s="78"/>
      <c r="J107" s="338"/>
      <c r="P107" s="70"/>
    </row>
    <row r="108" spans="1:16" s="62" customFormat="1" ht="27" customHeight="1" x14ac:dyDescent="0.25">
      <c r="A108" s="107" t="s">
        <v>148</v>
      </c>
      <c r="B108" s="316" t="s">
        <v>149</v>
      </c>
      <c r="C108" s="317"/>
      <c r="D108" s="316"/>
      <c r="E108" s="327"/>
      <c r="F108" s="124"/>
      <c r="G108" s="393"/>
      <c r="H108" s="393"/>
      <c r="I108" s="65"/>
      <c r="J108" s="331"/>
      <c r="P108" s="70"/>
    </row>
    <row r="109" spans="1:16" s="62" customFormat="1" ht="27" customHeight="1" x14ac:dyDescent="0.25">
      <c r="A109" s="117"/>
      <c r="B109" s="108" t="s">
        <v>7</v>
      </c>
      <c r="C109" s="327" t="s">
        <v>157</v>
      </c>
      <c r="D109" s="317"/>
      <c r="E109" s="327"/>
      <c r="F109" s="124"/>
      <c r="G109" s="393">
        <f>SUM(G110:G113)</f>
        <v>16265025.580000002</v>
      </c>
      <c r="H109" s="393">
        <f>SUM(H110:H113)</f>
        <v>16057858.75</v>
      </c>
      <c r="I109" s="65">
        <f t="shared" ref="I109:I118" si="7">G109-H109</f>
        <v>207166.83000000194</v>
      </c>
      <c r="J109" s="331">
        <f t="shared" ref="J109:J116" si="8">IF(I109=0,"-    ",I109/G109)</f>
        <v>1.2736950764758767E-2</v>
      </c>
      <c r="P109" s="70"/>
    </row>
    <row r="110" spans="1:16" s="64" customFormat="1" ht="27" customHeight="1" x14ac:dyDescent="0.25">
      <c r="A110" s="127"/>
      <c r="B110" s="320"/>
      <c r="C110" s="328"/>
      <c r="D110" s="112" t="s">
        <v>17</v>
      </c>
      <c r="E110" s="328" t="s">
        <v>160</v>
      </c>
      <c r="F110" s="126"/>
      <c r="G110" s="392">
        <v>14408203.57</v>
      </c>
      <c r="H110" s="392">
        <v>14067126.16</v>
      </c>
      <c r="I110" s="63">
        <f t="shared" si="7"/>
        <v>341077.41000000015</v>
      </c>
      <c r="J110" s="332">
        <f t="shared" si="8"/>
        <v>2.3672445238778657E-2</v>
      </c>
      <c r="P110" s="70"/>
    </row>
    <row r="111" spans="1:16" s="64" customFormat="1" ht="27" customHeight="1" x14ac:dyDescent="0.25">
      <c r="A111" s="127"/>
      <c r="B111" s="320"/>
      <c r="C111" s="328"/>
      <c r="D111" s="112" t="s">
        <v>18</v>
      </c>
      <c r="E111" s="328" t="s">
        <v>163</v>
      </c>
      <c r="F111" s="126"/>
      <c r="G111" s="392">
        <v>1751444.21</v>
      </c>
      <c r="H111" s="392">
        <v>1897309.67</v>
      </c>
      <c r="I111" s="63">
        <f t="shared" si="7"/>
        <v>-145865.45999999996</v>
      </c>
      <c r="J111" s="332">
        <f t="shared" si="8"/>
        <v>-8.328296109414754E-2</v>
      </c>
      <c r="P111" s="70"/>
    </row>
    <row r="112" spans="1:16" s="64" customFormat="1" ht="27" customHeight="1" x14ac:dyDescent="0.25">
      <c r="A112" s="127"/>
      <c r="B112" s="320"/>
      <c r="C112" s="328"/>
      <c r="D112" s="112" t="s">
        <v>59</v>
      </c>
      <c r="E112" s="328" t="s">
        <v>162</v>
      </c>
      <c r="F112" s="126"/>
      <c r="G112" s="392">
        <v>105377.8</v>
      </c>
      <c r="H112" s="392">
        <v>93422.92</v>
      </c>
      <c r="I112" s="63">
        <f t="shared" si="7"/>
        <v>11954.880000000005</v>
      </c>
      <c r="J112" s="332">
        <f t="shared" si="8"/>
        <v>0.11344780399666728</v>
      </c>
      <c r="P112" s="70"/>
    </row>
    <row r="113" spans="1:16" s="64" customFormat="1" ht="27" customHeight="1" x14ac:dyDescent="0.25">
      <c r="A113" s="127"/>
      <c r="B113" s="320"/>
      <c r="C113" s="328"/>
      <c r="D113" s="112" t="s">
        <v>105</v>
      </c>
      <c r="E113" s="328" t="s">
        <v>161</v>
      </c>
      <c r="F113" s="126"/>
      <c r="G113" s="392"/>
      <c r="H113" s="392"/>
      <c r="I113" s="63"/>
      <c r="J113" s="332" t="str">
        <f t="shared" si="8"/>
        <v xml:space="preserve">-    </v>
      </c>
      <c r="P113" s="70"/>
    </row>
    <row r="114" spans="1:16" s="62" customFormat="1" ht="27" customHeight="1" x14ac:dyDescent="0.25">
      <c r="A114" s="117"/>
      <c r="B114" s="108" t="s">
        <v>9</v>
      </c>
      <c r="C114" s="327" t="s">
        <v>158</v>
      </c>
      <c r="D114" s="317"/>
      <c r="E114" s="327"/>
      <c r="F114" s="124"/>
      <c r="G114" s="393">
        <v>378888.75</v>
      </c>
      <c r="H114" s="393">
        <v>335042.51</v>
      </c>
      <c r="I114" s="65">
        <f t="shared" si="7"/>
        <v>43846.239999999991</v>
      </c>
      <c r="J114" s="331">
        <f t="shared" si="8"/>
        <v>0.11572325649679488</v>
      </c>
      <c r="P114" s="70"/>
    </row>
    <row r="115" spans="1:16" s="62" customFormat="1" ht="27" customHeight="1" x14ac:dyDescent="0.25">
      <c r="A115" s="117"/>
      <c r="B115" s="108" t="s">
        <v>10</v>
      </c>
      <c r="C115" s="327" t="s">
        <v>159</v>
      </c>
      <c r="D115" s="317"/>
      <c r="E115" s="327"/>
      <c r="F115" s="124"/>
      <c r="G115" s="393"/>
      <c r="H115" s="393"/>
      <c r="I115" s="65">
        <f t="shared" si="7"/>
        <v>0</v>
      </c>
      <c r="J115" s="331" t="str">
        <f t="shared" si="8"/>
        <v xml:space="preserve">-    </v>
      </c>
      <c r="P115" s="70"/>
    </row>
    <row r="116" spans="1:16" s="62" customFormat="1" ht="27" customHeight="1" x14ac:dyDescent="0.25">
      <c r="A116" s="118"/>
      <c r="B116" s="390" t="s">
        <v>150</v>
      </c>
      <c r="C116" s="390"/>
      <c r="D116" s="390"/>
      <c r="E116" s="390"/>
      <c r="F116" s="391"/>
      <c r="G116" s="283">
        <f>G109+G114+G115</f>
        <v>16643914.330000002</v>
      </c>
      <c r="H116" s="283">
        <f>H109+H114+H115</f>
        <v>16392901.26</v>
      </c>
      <c r="I116" s="76">
        <f t="shared" si="7"/>
        <v>251013.07000000216</v>
      </c>
      <c r="J116" s="336">
        <f t="shared" si="8"/>
        <v>1.5081372387717772E-2</v>
      </c>
      <c r="M116" s="70"/>
      <c r="P116" s="70"/>
    </row>
    <row r="117" spans="1:16" s="64" customFormat="1" ht="9" customHeight="1" x14ac:dyDescent="0.25">
      <c r="A117" s="127"/>
      <c r="B117" s="112"/>
      <c r="C117" s="328"/>
      <c r="D117" s="321"/>
      <c r="E117" s="328"/>
      <c r="F117" s="126"/>
      <c r="G117" s="392"/>
      <c r="H117" s="392"/>
      <c r="I117" s="63">
        <f t="shared" si="7"/>
        <v>0</v>
      </c>
      <c r="J117" s="332"/>
      <c r="P117" s="70"/>
    </row>
    <row r="118" spans="1:16" s="62" customFormat="1" ht="27" customHeight="1" x14ac:dyDescent="0.25">
      <c r="A118" s="107" t="s">
        <v>164</v>
      </c>
      <c r="B118" s="316"/>
      <c r="C118" s="317"/>
      <c r="D118" s="316"/>
      <c r="E118" s="327"/>
      <c r="F118" s="124"/>
      <c r="G118" s="393">
        <f>G106-G116</f>
        <v>30420.709999853745</v>
      </c>
      <c r="H118" s="393">
        <f>H106-H116</f>
        <v>64823.009999806061</v>
      </c>
      <c r="I118" s="65">
        <f t="shared" si="7"/>
        <v>-34402.299999952316</v>
      </c>
      <c r="J118" s="331">
        <f>IF(I118=0,"-    ",I118/G118)</f>
        <v>-1.1308841904123117</v>
      </c>
      <c r="M118" s="70"/>
      <c r="P118" s="70"/>
    </row>
    <row r="119" spans="1:16" s="64" customFormat="1" ht="9" customHeight="1" thickBot="1" x14ac:dyDescent="0.3">
      <c r="A119" s="133"/>
      <c r="B119" s="134"/>
      <c r="C119" s="135"/>
      <c r="D119" s="135"/>
      <c r="E119" s="136"/>
      <c r="F119" s="137"/>
      <c r="G119" s="411"/>
      <c r="H119" s="411"/>
      <c r="I119" s="75"/>
      <c r="J119" s="339"/>
      <c r="P119" s="70"/>
    </row>
    <row r="120" spans="1:16" s="64" customFormat="1" x14ac:dyDescent="0.25">
      <c r="A120" s="120"/>
      <c r="B120" s="120"/>
      <c r="C120" s="123"/>
      <c r="D120" s="123"/>
      <c r="E120" s="125"/>
      <c r="F120" s="125"/>
      <c r="G120" s="69"/>
      <c r="H120" s="69"/>
      <c r="I120" s="70"/>
      <c r="J120" s="71"/>
    </row>
    <row r="121" spans="1:16" s="64" customFormat="1" ht="15.75" customHeight="1" x14ac:dyDescent="0.25">
      <c r="A121" s="120"/>
      <c r="B121" s="120"/>
      <c r="C121" s="123"/>
      <c r="D121" s="123"/>
      <c r="E121" s="125"/>
      <c r="F121" s="386" t="s">
        <v>297</v>
      </c>
      <c r="G121" s="69"/>
      <c r="H121" s="69"/>
      <c r="I121" s="70"/>
      <c r="J121" s="71"/>
    </row>
    <row r="122" spans="1:16" s="64" customFormat="1" x14ac:dyDescent="0.25">
      <c r="A122" s="120"/>
      <c r="B122" s="120"/>
      <c r="C122" s="123"/>
      <c r="D122" s="123"/>
      <c r="E122" s="125"/>
      <c r="F122" s="386"/>
      <c r="G122" s="69"/>
      <c r="H122" s="69"/>
      <c r="I122" s="70"/>
      <c r="J122" s="71"/>
    </row>
    <row r="123" spans="1:16" x14ac:dyDescent="0.25">
      <c r="A123" s="22"/>
      <c r="B123" s="22"/>
      <c r="C123" s="23"/>
      <c r="D123" s="23"/>
      <c r="E123" s="23"/>
      <c r="F123" s="386"/>
      <c r="G123" s="271"/>
      <c r="H123" s="3"/>
    </row>
    <row r="124" spans="1:16" x14ac:dyDescent="0.25">
      <c r="A124" s="120"/>
      <c r="B124" s="120"/>
      <c r="C124" s="123"/>
      <c r="D124" s="123"/>
      <c r="E124" s="123"/>
      <c r="F124" s="138"/>
      <c r="G124" s="72"/>
      <c r="H124" s="384" t="s">
        <v>296</v>
      </c>
      <c r="I124" s="385"/>
    </row>
    <row r="125" spans="1:16" x14ac:dyDescent="0.25">
      <c r="A125" s="120"/>
      <c r="B125" s="120"/>
      <c r="C125" s="123"/>
      <c r="D125" s="123"/>
      <c r="E125" s="123"/>
      <c r="F125" s="138"/>
      <c r="G125" s="72"/>
      <c r="H125" s="385"/>
      <c r="I125" s="385"/>
    </row>
    <row r="126" spans="1:16" x14ac:dyDescent="0.25">
      <c r="A126" s="120"/>
      <c r="B126" s="120"/>
      <c r="C126" s="123"/>
      <c r="D126" s="123"/>
      <c r="E126" s="123"/>
      <c r="F126" s="138"/>
      <c r="G126" s="72"/>
      <c r="H126" s="72"/>
    </row>
    <row r="127" spans="1:16" x14ac:dyDescent="0.25">
      <c r="A127" s="120"/>
      <c r="B127" s="120"/>
      <c r="C127" s="123"/>
      <c r="D127" s="123"/>
      <c r="E127" s="123"/>
      <c r="F127" s="138"/>
      <c r="G127" s="72"/>
      <c r="H127" s="72"/>
    </row>
    <row r="128" spans="1:16" x14ac:dyDescent="0.25">
      <c r="A128" s="120"/>
      <c r="B128" s="120"/>
      <c r="C128" s="123"/>
      <c r="D128" s="123"/>
      <c r="E128" s="123"/>
      <c r="F128" s="138"/>
      <c r="G128" s="72"/>
      <c r="H128" s="72"/>
    </row>
    <row r="129" spans="1:14" x14ac:dyDescent="0.25">
      <c r="A129" s="120"/>
      <c r="B129" s="120"/>
      <c r="C129" s="123"/>
      <c r="D129" s="123"/>
      <c r="E129" s="123"/>
      <c r="F129" s="138"/>
      <c r="G129" s="72"/>
      <c r="H129" s="72"/>
    </row>
    <row r="130" spans="1:14" x14ac:dyDescent="0.25">
      <c r="A130" s="120"/>
      <c r="B130" s="120"/>
      <c r="C130" s="123"/>
      <c r="D130" s="123"/>
      <c r="E130" s="123"/>
      <c r="F130" s="138"/>
      <c r="G130" s="72"/>
      <c r="H130" s="72"/>
    </row>
    <row r="131" spans="1:14" x14ac:dyDescent="0.25">
      <c r="A131" s="120"/>
      <c r="B131" s="120"/>
      <c r="C131" s="123"/>
      <c r="D131" s="123"/>
      <c r="E131" s="123"/>
      <c r="F131" s="138"/>
      <c r="G131" s="72"/>
      <c r="H131" s="72"/>
    </row>
    <row r="132" spans="1:14" x14ac:dyDescent="0.25">
      <c r="A132" s="120"/>
      <c r="B132" s="120"/>
      <c r="C132" s="123"/>
      <c r="D132" s="123"/>
      <c r="E132" s="123"/>
      <c r="F132" s="138"/>
      <c r="G132" s="72"/>
      <c r="H132" s="72"/>
    </row>
    <row r="133" spans="1:14" x14ac:dyDescent="0.25">
      <c r="A133" s="120"/>
      <c r="B133" s="120"/>
      <c r="C133" s="123"/>
      <c r="D133" s="123"/>
      <c r="E133" s="123"/>
      <c r="F133" s="138"/>
      <c r="G133" s="72"/>
      <c r="H133" s="72"/>
    </row>
    <row r="134" spans="1:14" x14ac:dyDescent="0.25">
      <c r="A134" s="120"/>
      <c r="B134" s="120"/>
      <c r="C134" s="123"/>
      <c r="D134" s="123"/>
      <c r="E134" s="123"/>
      <c r="F134" s="138"/>
      <c r="G134" s="72"/>
      <c r="H134" s="72"/>
    </row>
    <row r="135" spans="1:14" x14ac:dyDescent="0.25">
      <c r="A135" s="120"/>
      <c r="B135" s="120"/>
      <c r="C135" s="123"/>
      <c r="D135" s="123"/>
      <c r="E135" s="123"/>
      <c r="F135" s="138"/>
    </row>
    <row r="136" spans="1:14" x14ac:dyDescent="0.25">
      <c r="A136" s="120"/>
      <c r="B136" s="120"/>
      <c r="C136" s="123"/>
      <c r="D136" s="123"/>
      <c r="E136" s="123"/>
      <c r="F136" s="138"/>
    </row>
    <row r="137" spans="1:14" x14ac:dyDescent="0.25">
      <c r="A137" s="120"/>
      <c r="B137" s="120"/>
      <c r="C137" s="123"/>
      <c r="D137" s="123"/>
      <c r="E137" s="123"/>
      <c r="F137" s="138"/>
    </row>
    <row r="138" spans="1:14" x14ac:dyDescent="0.25">
      <c r="A138" s="120"/>
      <c r="B138" s="120"/>
      <c r="C138" s="123"/>
      <c r="D138" s="123"/>
      <c r="E138" s="123"/>
      <c r="F138" s="138"/>
    </row>
    <row r="139" spans="1:14" x14ac:dyDescent="0.25">
      <c r="A139" s="120"/>
      <c r="B139" s="120"/>
      <c r="C139" s="123"/>
      <c r="D139" s="123"/>
      <c r="E139" s="123"/>
      <c r="F139" s="138"/>
    </row>
    <row r="140" spans="1:14" x14ac:dyDescent="0.25">
      <c r="A140" s="120"/>
      <c r="B140" s="120"/>
      <c r="C140" s="123"/>
      <c r="D140" s="123"/>
      <c r="E140" s="123"/>
      <c r="F140" s="138"/>
    </row>
    <row r="141" spans="1:14" x14ac:dyDescent="0.25">
      <c r="A141" s="120"/>
      <c r="B141" s="120"/>
      <c r="C141" s="123"/>
      <c r="D141" s="123"/>
      <c r="E141" s="123"/>
      <c r="F141" s="138"/>
    </row>
    <row r="142" spans="1:14" x14ac:dyDescent="0.25">
      <c r="A142" s="120"/>
      <c r="B142" s="120"/>
      <c r="C142" s="123"/>
      <c r="D142" s="123"/>
      <c r="E142" s="123"/>
      <c r="F142" s="138"/>
    </row>
    <row r="143" spans="1:14" s="68" customFormat="1" x14ac:dyDescent="0.25">
      <c r="A143" s="120"/>
      <c r="B143" s="120"/>
      <c r="C143" s="123"/>
      <c r="D143" s="123"/>
      <c r="E143" s="123"/>
      <c r="F143" s="138"/>
      <c r="G143" s="57"/>
      <c r="H143" s="57"/>
      <c r="I143" s="57"/>
      <c r="J143" s="57"/>
      <c r="K143" s="57"/>
      <c r="L143" s="57"/>
      <c r="M143" s="57"/>
      <c r="N143" s="57"/>
    </row>
    <row r="144" spans="1:14" s="68" customFormat="1" x14ac:dyDescent="0.25">
      <c r="A144" s="120"/>
      <c r="B144" s="120"/>
      <c r="C144" s="123"/>
      <c r="D144" s="123"/>
      <c r="E144" s="123"/>
      <c r="F144" s="138"/>
      <c r="G144" s="57"/>
      <c r="H144" s="57"/>
      <c r="I144" s="57"/>
      <c r="J144" s="57"/>
      <c r="K144" s="57"/>
      <c r="L144" s="57"/>
      <c r="M144" s="57"/>
      <c r="N144" s="57"/>
    </row>
    <row r="145" spans="1:14" s="68" customFormat="1" x14ac:dyDescent="0.25">
      <c r="A145" s="120"/>
      <c r="B145" s="120"/>
      <c r="C145" s="123"/>
      <c r="D145" s="123"/>
      <c r="E145" s="123"/>
      <c r="F145" s="138"/>
      <c r="G145" s="57"/>
      <c r="H145" s="57"/>
      <c r="I145" s="57"/>
      <c r="J145" s="57"/>
      <c r="K145" s="57"/>
      <c r="L145" s="57"/>
      <c r="M145" s="57"/>
      <c r="N145" s="57"/>
    </row>
    <row r="146" spans="1:14" s="68" customFormat="1" x14ac:dyDescent="0.25">
      <c r="A146" s="120"/>
      <c r="B146" s="120"/>
      <c r="C146" s="123"/>
      <c r="D146" s="123"/>
      <c r="E146" s="123"/>
      <c r="F146" s="138"/>
      <c r="G146" s="57"/>
      <c r="H146" s="57"/>
      <c r="I146" s="57"/>
      <c r="J146" s="57"/>
      <c r="K146" s="57"/>
      <c r="L146" s="57"/>
      <c r="M146" s="57"/>
      <c r="N146" s="57"/>
    </row>
    <row r="147" spans="1:14" s="68" customFormat="1" x14ac:dyDescent="0.25">
      <c r="A147" s="120"/>
      <c r="B147" s="120"/>
      <c r="C147" s="123"/>
      <c r="D147" s="123"/>
      <c r="E147" s="123"/>
      <c r="F147" s="138"/>
      <c r="G147" s="57"/>
      <c r="H147" s="57"/>
      <c r="I147" s="57"/>
      <c r="J147" s="57"/>
      <c r="K147" s="57"/>
      <c r="L147" s="57"/>
      <c r="M147" s="57"/>
      <c r="N147" s="57"/>
    </row>
    <row r="148" spans="1:14" s="68" customFormat="1" x14ac:dyDescent="0.25">
      <c r="A148" s="120"/>
      <c r="B148" s="120"/>
      <c r="C148" s="123"/>
      <c r="D148" s="123"/>
      <c r="E148" s="123"/>
      <c r="F148" s="138"/>
      <c r="G148" s="57"/>
      <c r="H148" s="57"/>
      <c r="I148" s="57"/>
      <c r="J148" s="57"/>
      <c r="K148" s="57"/>
      <c r="L148" s="57"/>
      <c r="M148" s="57"/>
      <c r="N148" s="57"/>
    </row>
    <row r="149" spans="1:14" s="68" customFormat="1" x14ac:dyDescent="0.25">
      <c r="A149" s="120"/>
      <c r="B149" s="120"/>
      <c r="C149" s="123"/>
      <c r="D149" s="123"/>
      <c r="E149" s="123"/>
      <c r="F149" s="138"/>
      <c r="G149" s="57"/>
      <c r="H149" s="57"/>
      <c r="I149" s="57"/>
      <c r="J149" s="57"/>
      <c r="K149" s="57"/>
      <c r="L149" s="57"/>
      <c r="M149" s="57"/>
      <c r="N149" s="57"/>
    </row>
    <row r="150" spans="1:14" s="68" customFormat="1" x14ac:dyDescent="0.25">
      <c r="A150" s="120"/>
      <c r="B150" s="120"/>
      <c r="C150" s="123"/>
      <c r="D150" s="123"/>
      <c r="E150" s="123"/>
      <c r="F150" s="138"/>
      <c r="G150" s="57"/>
      <c r="H150" s="57"/>
      <c r="I150" s="57"/>
      <c r="J150" s="57"/>
      <c r="K150" s="57"/>
      <c r="L150" s="57"/>
      <c r="M150" s="57"/>
      <c r="N150" s="57"/>
    </row>
    <row r="151" spans="1:14" s="68" customFormat="1" x14ac:dyDescent="0.25">
      <c r="A151" s="120"/>
      <c r="B151" s="120"/>
      <c r="C151" s="123"/>
      <c r="D151" s="123"/>
      <c r="E151" s="123"/>
      <c r="F151" s="138"/>
      <c r="G151" s="57"/>
      <c r="H151" s="57"/>
      <c r="I151" s="57"/>
      <c r="J151" s="57"/>
      <c r="K151" s="57"/>
      <c r="L151" s="57"/>
      <c r="M151" s="57"/>
      <c r="N151" s="57"/>
    </row>
    <row r="152" spans="1:14" s="68" customFormat="1" x14ac:dyDescent="0.25">
      <c r="A152" s="120"/>
      <c r="B152" s="120"/>
      <c r="C152" s="123"/>
      <c r="D152" s="123"/>
      <c r="E152" s="123"/>
      <c r="F152" s="138"/>
      <c r="G152" s="57"/>
      <c r="H152" s="57"/>
      <c r="I152" s="57"/>
      <c r="J152" s="57"/>
      <c r="K152" s="57"/>
      <c r="L152" s="57"/>
      <c r="M152" s="57"/>
      <c r="N152" s="57"/>
    </row>
    <row r="153" spans="1:14" s="68" customFormat="1" x14ac:dyDescent="0.25">
      <c r="A153" s="120"/>
      <c r="B153" s="120"/>
      <c r="C153" s="123"/>
      <c r="D153" s="123"/>
      <c r="E153" s="123"/>
      <c r="F153" s="138"/>
      <c r="G153" s="57"/>
      <c r="H153" s="57"/>
      <c r="I153" s="57"/>
      <c r="J153" s="57"/>
      <c r="K153" s="57"/>
      <c r="L153" s="57"/>
      <c r="M153" s="57"/>
      <c r="N153" s="57"/>
    </row>
    <row r="154" spans="1:14" s="68" customFormat="1" x14ac:dyDescent="0.25">
      <c r="A154" s="120"/>
      <c r="B154" s="120"/>
      <c r="C154" s="123"/>
      <c r="D154" s="123"/>
      <c r="E154" s="123"/>
      <c r="F154" s="138"/>
      <c r="G154" s="57"/>
      <c r="H154" s="57"/>
      <c r="I154" s="57"/>
      <c r="J154" s="57"/>
      <c r="K154" s="57"/>
      <c r="L154" s="57"/>
      <c r="M154" s="57"/>
      <c r="N154" s="57"/>
    </row>
    <row r="155" spans="1:14" s="68" customFormat="1" x14ac:dyDescent="0.25">
      <c r="A155" s="120"/>
      <c r="B155" s="120"/>
      <c r="C155" s="123"/>
      <c r="D155" s="123"/>
      <c r="E155" s="123"/>
      <c r="F155" s="138"/>
      <c r="G155" s="57"/>
      <c r="H155" s="57"/>
      <c r="I155" s="57"/>
      <c r="J155" s="57"/>
      <c r="K155" s="57"/>
      <c r="L155" s="57"/>
      <c r="M155" s="57"/>
      <c r="N155" s="57"/>
    </row>
    <row r="156" spans="1:14" s="68" customFormat="1" x14ac:dyDescent="0.25">
      <c r="A156" s="120"/>
      <c r="B156" s="120"/>
      <c r="C156" s="123"/>
      <c r="D156" s="123"/>
      <c r="E156" s="123"/>
      <c r="F156" s="138"/>
      <c r="G156" s="57"/>
      <c r="H156" s="57"/>
      <c r="I156" s="57"/>
      <c r="J156" s="57"/>
      <c r="K156" s="57"/>
      <c r="L156" s="57"/>
      <c r="M156" s="57"/>
      <c r="N156" s="57"/>
    </row>
    <row r="157" spans="1:14" s="68" customFormat="1" x14ac:dyDescent="0.25">
      <c r="A157" s="120"/>
      <c r="B157" s="120"/>
      <c r="C157" s="123"/>
      <c r="D157" s="123"/>
      <c r="E157" s="123"/>
      <c r="F157" s="138"/>
      <c r="G157" s="57"/>
      <c r="H157" s="57"/>
      <c r="I157" s="57"/>
      <c r="J157" s="57"/>
      <c r="K157" s="57"/>
      <c r="L157" s="57"/>
      <c r="M157" s="57"/>
      <c r="N157" s="57"/>
    </row>
    <row r="158" spans="1:14" s="68" customFormat="1" x14ac:dyDescent="0.25">
      <c r="A158" s="120"/>
      <c r="B158" s="120"/>
      <c r="C158" s="123"/>
      <c r="D158" s="123"/>
      <c r="E158" s="123"/>
      <c r="F158" s="138"/>
      <c r="G158" s="57"/>
      <c r="H158" s="57"/>
      <c r="I158" s="57"/>
      <c r="J158" s="57"/>
      <c r="K158" s="57"/>
      <c r="L158" s="57"/>
      <c r="M158" s="57"/>
      <c r="N158" s="57"/>
    </row>
    <row r="159" spans="1:14" s="68" customFormat="1" x14ac:dyDescent="0.25">
      <c r="A159" s="120"/>
      <c r="B159" s="120"/>
      <c r="C159" s="123"/>
      <c r="D159" s="123"/>
      <c r="E159" s="123"/>
      <c r="F159" s="138"/>
      <c r="G159" s="57"/>
      <c r="H159" s="57"/>
      <c r="I159" s="57"/>
      <c r="J159" s="57"/>
      <c r="K159" s="57"/>
      <c r="L159" s="57"/>
      <c r="M159" s="57"/>
      <c r="N159" s="57"/>
    </row>
    <row r="160" spans="1:14" s="68" customFormat="1" x14ac:dyDescent="0.25">
      <c r="A160" s="120"/>
      <c r="B160" s="120"/>
      <c r="C160" s="123"/>
      <c r="D160" s="123"/>
      <c r="E160" s="123"/>
      <c r="F160" s="138"/>
      <c r="G160" s="57"/>
      <c r="H160" s="57"/>
      <c r="I160" s="57"/>
      <c r="J160" s="57"/>
      <c r="K160" s="57"/>
      <c r="L160" s="57"/>
      <c r="M160" s="57"/>
      <c r="N160" s="57"/>
    </row>
    <row r="161" spans="1:14" s="68" customFormat="1" x14ac:dyDescent="0.25">
      <c r="A161" s="120"/>
      <c r="B161" s="120"/>
      <c r="C161" s="123"/>
      <c r="D161" s="123"/>
      <c r="E161" s="123"/>
      <c r="F161" s="138"/>
      <c r="G161" s="57"/>
      <c r="H161" s="57"/>
      <c r="I161" s="57"/>
      <c r="J161" s="57"/>
      <c r="K161" s="57"/>
      <c r="L161" s="57"/>
      <c r="M161" s="57"/>
      <c r="N161" s="57"/>
    </row>
    <row r="162" spans="1:14" s="68" customFormat="1" x14ac:dyDescent="0.25">
      <c r="A162" s="120"/>
      <c r="B162" s="120"/>
      <c r="C162" s="123"/>
      <c r="D162" s="123"/>
      <c r="E162" s="123"/>
      <c r="F162" s="138"/>
      <c r="G162" s="57"/>
      <c r="H162" s="57"/>
      <c r="I162" s="57"/>
      <c r="J162" s="57"/>
      <c r="K162" s="57"/>
      <c r="L162" s="57"/>
      <c r="M162" s="57"/>
      <c r="N162" s="57"/>
    </row>
    <row r="163" spans="1:14" s="68" customFormat="1" x14ac:dyDescent="0.25">
      <c r="A163" s="120"/>
      <c r="B163" s="120"/>
      <c r="C163" s="123"/>
      <c r="D163" s="123"/>
      <c r="E163" s="123"/>
      <c r="F163" s="138"/>
      <c r="G163" s="57"/>
      <c r="H163" s="57"/>
      <c r="I163" s="57"/>
      <c r="J163" s="57"/>
      <c r="K163" s="57"/>
      <c r="L163" s="57"/>
      <c r="M163" s="57"/>
      <c r="N163" s="57"/>
    </row>
    <row r="164" spans="1:14" s="68" customFormat="1" x14ac:dyDescent="0.25">
      <c r="A164" s="120"/>
      <c r="B164" s="120"/>
      <c r="C164" s="123"/>
      <c r="D164" s="123"/>
      <c r="E164" s="123"/>
      <c r="F164" s="138"/>
      <c r="G164" s="57"/>
      <c r="H164" s="57"/>
      <c r="I164" s="57"/>
      <c r="J164" s="57"/>
      <c r="K164" s="57"/>
      <c r="L164" s="57"/>
      <c r="M164" s="57"/>
      <c r="N164" s="57"/>
    </row>
    <row r="165" spans="1:14" s="68" customFormat="1" x14ac:dyDescent="0.25">
      <c r="A165" s="120"/>
      <c r="B165" s="120"/>
      <c r="C165" s="123"/>
      <c r="D165" s="123"/>
      <c r="E165" s="123"/>
      <c r="F165" s="138"/>
      <c r="G165" s="57"/>
      <c r="H165" s="57"/>
      <c r="I165" s="57"/>
      <c r="J165" s="57"/>
      <c r="K165" s="57"/>
      <c r="L165" s="57"/>
      <c r="M165" s="57"/>
      <c r="N165" s="57"/>
    </row>
    <row r="166" spans="1:14" s="68" customFormat="1" x14ac:dyDescent="0.25">
      <c r="A166" s="120"/>
      <c r="B166" s="120"/>
      <c r="C166" s="123"/>
      <c r="D166" s="123"/>
      <c r="E166" s="123"/>
      <c r="F166" s="138"/>
      <c r="G166" s="57"/>
      <c r="H166" s="57"/>
      <c r="I166" s="57"/>
      <c r="J166" s="57"/>
      <c r="K166" s="57"/>
      <c r="L166" s="57"/>
      <c r="M166" s="57"/>
      <c r="N166" s="57"/>
    </row>
    <row r="167" spans="1:14" s="68" customFormat="1" x14ac:dyDescent="0.25">
      <c r="A167" s="120"/>
      <c r="B167" s="120"/>
      <c r="C167" s="123"/>
      <c r="D167" s="123"/>
      <c r="E167" s="123"/>
      <c r="F167" s="138"/>
      <c r="G167" s="57"/>
      <c r="H167" s="57"/>
      <c r="I167" s="57"/>
      <c r="J167" s="57"/>
      <c r="K167" s="57"/>
      <c r="L167" s="57"/>
      <c r="M167" s="57"/>
      <c r="N167" s="57"/>
    </row>
    <row r="168" spans="1:14" s="68" customFormat="1" x14ac:dyDescent="0.25">
      <c r="A168" s="67"/>
      <c r="B168" s="67"/>
      <c r="F168" s="57"/>
      <c r="G168" s="57"/>
      <c r="H168" s="57"/>
      <c r="I168" s="57"/>
      <c r="J168" s="57"/>
      <c r="K168" s="57"/>
      <c r="L168" s="57"/>
      <c r="M168" s="57"/>
      <c r="N168" s="57"/>
    </row>
    <row r="169" spans="1:14" s="68" customFormat="1" x14ac:dyDescent="0.25">
      <c r="A169" s="67"/>
      <c r="B169" s="67"/>
      <c r="F169" s="57"/>
      <c r="G169" s="57"/>
      <c r="H169" s="57"/>
      <c r="I169" s="57"/>
      <c r="J169" s="57"/>
      <c r="K169" s="57"/>
      <c r="L169" s="57"/>
      <c r="M169" s="57"/>
      <c r="N169" s="57"/>
    </row>
    <row r="170" spans="1:14" s="68" customFormat="1" x14ac:dyDescent="0.25">
      <c r="A170" s="67"/>
      <c r="B170" s="67"/>
      <c r="F170" s="57"/>
      <c r="G170" s="57"/>
      <c r="H170" s="57"/>
      <c r="I170" s="57"/>
      <c r="J170" s="57"/>
      <c r="K170" s="57"/>
      <c r="L170" s="57"/>
      <c r="M170" s="57"/>
      <c r="N170" s="57"/>
    </row>
    <row r="171" spans="1:14" s="68" customFormat="1" x14ac:dyDescent="0.25">
      <c r="A171" s="67"/>
      <c r="B171" s="67"/>
      <c r="F171" s="57"/>
      <c r="G171" s="57"/>
      <c r="H171" s="57"/>
      <c r="I171" s="57"/>
      <c r="J171" s="57"/>
      <c r="K171" s="57"/>
      <c r="L171" s="57"/>
      <c r="M171" s="57"/>
      <c r="N171" s="57"/>
    </row>
    <row r="172" spans="1:14" s="68" customFormat="1" x14ac:dyDescent="0.25">
      <c r="A172" s="67"/>
      <c r="B172" s="67"/>
      <c r="F172" s="57"/>
      <c r="G172" s="57"/>
      <c r="H172" s="57"/>
      <c r="I172" s="57"/>
      <c r="J172" s="57"/>
      <c r="K172" s="57"/>
      <c r="L172" s="57"/>
      <c r="M172" s="57"/>
      <c r="N172" s="57"/>
    </row>
    <row r="173" spans="1:14" s="68" customFormat="1" x14ac:dyDescent="0.25">
      <c r="A173" s="67"/>
      <c r="B173" s="67"/>
      <c r="F173" s="57"/>
      <c r="G173" s="57"/>
      <c r="H173" s="57"/>
      <c r="I173" s="57"/>
      <c r="J173" s="57"/>
      <c r="K173" s="57"/>
      <c r="L173" s="57"/>
      <c r="M173" s="57"/>
      <c r="N173" s="57"/>
    </row>
    <row r="174" spans="1:14" s="68" customFormat="1" x14ac:dyDescent="0.25">
      <c r="A174" s="67"/>
      <c r="B174" s="67"/>
      <c r="F174" s="57"/>
      <c r="G174" s="57"/>
      <c r="H174" s="57"/>
      <c r="I174" s="57"/>
      <c r="J174" s="57"/>
      <c r="K174" s="57"/>
      <c r="L174" s="57"/>
      <c r="M174" s="57"/>
      <c r="N174" s="57"/>
    </row>
    <row r="175" spans="1:14" s="68" customFormat="1" x14ac:dyDescent="0.25">
      <c r="A175" s="67"/>
      <c r="B175" s="67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14" s="68" customFormat="1" x14ac:dyDescent="0.25">
      <c r="A176" s="67"/>
      <c r="B176" s="67"/>
      <c r="F176" s="57"/>
      <c r="G176" s="57"/>
      <c r="H176" s="57"/>
      <c r="I176" s="57"/>
      <c r="J176" s="57"/>
      <c r="K176" s="57"/>
      <c r="L176" s="57"/>
      <c r="M176" s="57"/>
      <c r="N176" s="57"/>
    </row>
    <row r="177" spans="1:14" s="68" customFormat="1" x14ac:dyDescent="0.25">
      <c r="A177" s="67"/>
      <c r="B177" s="67"/>
      <c r="F177" s="57"/>
      <c r="G177" s="57"/>
      <c r="H177" s="57"/>
      <c r="I177" s="57"/>
      <c r="J177" s="57"/>
      <c r="K177" s="57"/>
      <c r="L177" s="57"/>
      <c r="M177" s="57"/>
      <c r="N177" s="57"/>
    </row>
    <row r="178" spans="1:14" s="68" customFormat="1" x14ac:dyDescent="0.25">
      <c r="A178" s="67"/>
      <c r="B178" s="67"/>
      <c r="F178" s="57"/>
      <c r="G178" s="57"/>
      <c r="H178" s="57"/>
      <c r="I178" s="57"/>
      <c r="J178" s="57"/>
      <c r="K178" s="57"/>
      <c r="L178" s="57"/>
      <c r="M178" s="57"/>
      <c r="N178" s="57"/>
    </row>
    <row r="179" spans="1:14" s="68" customFormat="1" x14ac:dyDescent="0.25">
      <c r="A179" s="67"/>
      <c r="B179" s="67"/>
      <c r="F179" s="57"/>
      <c r="G179" s="57"/>
      <c r="H179" s="57"/>
      <c r="I179" s="57"/>
      <c r="J179" s="57"/>
      <c r="K179" s="57"/>
      <c r="L179" s="57"/>
      <c r="M179" s="57"/>
      <c r="N179" s="57"/>
    </row>
    <row r="180" spans="1:14" s="68" customFormat="1" x14ac:dyDescent="0.25">
      <c r="A180" s="67"/>
      <c r="B180" s="67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1:14" s="68" customFormat="1" x14ac:dyDescent="0.25">
      <c r="A181" s="67"/>
      <c r="B181" s="67"/>
      <c r="F181" s="57"/>
      <c r="G181" s="57"/>
      <c r="H181" s="57"/>
      <c r="I181" s="57"/>
      <c r="J181" s="57"/>
      <c r="K181" s="57"/>
      <c r="L181" s="57"/>
      <c r="M181" s="57"/>
      <c r="N181" s="57"/>
    </row>
    <row r="182" spans="1:14" s="68" customFormat="1" x14ac:dyDescent="0.25">
      <c r="A182" s="67"/>
      <c r="B182" s="67"/>
      <c r="F182" s="57"/>
      <c r="G182" s="57"/>
      <c r="H182" s="57"/>
      <c r="I182" s="57"/>
      <c r="J182" s="57"/>
      <c r="K182" s="57"/>
      <c r="L182" s="57"/>
      <c r="M182" s="57"/>
      <c r="N182" s="57"/>
    </row>
    <row r="183" spans="1:14" s="68" customFormat="1" x14ac:dyDescent="0.25">
      <c r="A183" s="67"/>
      <c r="B183" s="67"/>
      <c r="F183" s="57"/>
      <c r="G183" s="57"/>
      <c r="H183" s="57"/>
      <c r="I183" s="57"/>
      <c r="J183" s="57"/>
      <c r="K183" s="57"/>
      <c r="L183" s="57"/>
      <c r="M183" s="57"/>
      <c r="N183" s="57"/>
    </row>
    <row r="184" spans="1:14" s="68" customFormat="1" x14ac:dyDescent="0.25">
      <c r="A184" s="67"/>
      <c r="B184" s="67"/>
      <c r="F184" s="57"/>
      <c r="G184" s="57"/>
      <c r="H184" s="57"/>
      <c r="I184" s="57"/>
      <c r="J184" s="57"/>
      <c r="K184" s="57"/>
      <c r="L184" s="57"/>
      <c r="M184" s="57"/>
      <c r="N184" s="57"/>
    </row>
    <row r="185" spans="1:14" s="68" customFormat="1" x14ac:dyDescent="0.25">
      <c r="A185" s="67"/>
      <c r="B185" s="67"/>
      <c r="F185" s="57"/>
      <c r="G185" s="57"/>
      <c r="H185" s="57"/>
      <c r="I185" s="57"/>
      <c r="J185" s="57"/>
      <c r="K185" s="57"/>
      <c r="L185" s="57"/>
      <c r="M185" s="57"/>
      <c r="N185" s="57"/>
    </row>
    <row r="186" spans="1:14" s="68" customFormat="1" x14ac:dyDescent="0.25">
      <c r="A186" s="67"/>
      <c r="B186" s="67"/>
      <c r="F186" s="57"/>
      <c r="G186" s="57"/>
      <c r="H186" s="57"/>
      <c r="I186" s="57"/>
      <c r="J186" s="57"/>
      <c r="K186" s="57"/>
      <c r="L186" s="57"/>
      <c r="M186" s="57"/>
      <c r="N186" s="57"/>
    </row>
    <row r="187" spans="1:14" s="68" customFormat="1" x14ac:dyDescent="0.25">
      <c r="A187" s="67"/>
      <c r="B187" s="67"/>
      <c r="F187" s="57"/>
      <c r="G187" s="57"/>
      <c r="H187" s="57"/>
      <c r="I187" s="57"/>
      <c r="J187" s="57"/>
      <c r="K187" s="57"/>
      <c r="L187" s="57"/>
      <c r="M187" s="57"/>
      <c r="N187" s="57"/>
    </row>
    <row r="188" spans="1:14" s="68" customFormat="1" x14ac:dyDescent="0.25">
      <c r="A188" s="67"/>
      <c r="B188" s="67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1:14" s="68" customFormat="1" x14ac:dyDescent="0.25">
      <c r="A189" s="67"/>
      <c r="B189" s="67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1:14" s="68" customFormat="1" x14ac:dyDescent="0.25">
      <c r="A190" s="67"/>
      <c r="B190" s="67"/>
      <c r="F190" s="57"/>
      <c r="G190" s="57"/>
      <c r="H190" s="57"/>
      <c r="I190" s="57"/>
      <c r="J190" s="57"/>
      <c r="K190" s="57"/>
      <c r="L190" s="57"/>
      <c r="M190" s="57"/>
      <c r="N190" s="57"/>
    </row>
    <row r="191" spans="1:14" s="68" customFormat="1" x14ac:dyDescent="0.25">
      <c r="A191" s="67"/>
      <c r="B191" s="6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s="68" customFormat="1" x14ac:dyDescent="0.25">
      <c r="A192" s="67"/>
      <c r="B192" s="6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14" s="68" customFormat="1" x14ac:dyDescent="0.25">
      <c r="A193" s="67"/>
      <c r="B193" s="67"/>
      <c r="F193" s="57"/>
      <c r="G193" s="57"/>
      <c r="H193" s="57"/>
      <c r="I193" s="57"/>
      <c r="J193" s="57"/>
      <c r="K193" s="57"/>
      <c r="L193" s="57"/>
      <c r="M193" s="57"/>
      <c r="N193" s="57"/>
    </row>
    <row r="194" spans="1:14" s="68" customFormat="1" x14ac:dyDescent="0.25">
      <c r="A194" s="67"/>
      <c r="B194" s="67"/>
      <c r="F194" s="57"/>
      <c r="G194" s="57"/>
      <c r="H194" s="57"/>
      <c r="I194" s="57"/>
      <c r="J194" s="57"/>
      <c r="K194" s="57"/>
      <c r="L194" s="57"/>
      <c r="M194" s="57"/>
      <c r="N194" s="57"/>
    </row>
    <row r="195" spans="1:14" s="68" customFormat="1" x14ac:dyDescent="0.25">
      <c r="A195" s="67"/>
      <c r="B195" s="67"/>
      <c r="F195" s="57"/>
      <c r="G195" s="57"/>
      <c r="H195" s="57"/>
      <c r="I195" s="57"/>
      <c r="J195" s="57"/>
      <c r="K195" s="57"/>
      <c r="L195" s="57"/>
      <c r="M195" s="57"/>
      <c r="N195" s="57"/>
    </row>
    <row r="196" spans="1:14" s="68" customFormat="1" x14ac:dyDescent="0.25">
      <c r="A196" s="67"/>
      <c r="B196" s="67"/>
      <c r="F196" s="57"/>
      <c r="G196" s="57"/>
      <c r="H196" s="57"/>
      <c r="I196" s="57"/>
      <c r="J196" s="57"/>
      <c r="K196" s="57"/>
      <c r="L196" s="57"/>
      <c r="M196" s="57"/>
      <c r="N196" s="57"/>
    </row>
    <row r="197" spans="1:14" s="68" customFormat="1" x14ac:dyDescent="0.25">
      <c r="A197" s="67"/>
      <c r="F197" s="57"/>
      <c r="G197" s="57"/>
      <c r="H197" s="57"/>
      <c r="I197" s="57"/>
      <c r="J197" s="57"/>
      <c r="K197" s="57"/>
      <c r="L197" s="57"/>
      <c r="M197" s="57"/>
      <c r="N197" s="57"/>
    </row>
    <row r="198" spans="1:14" s="68" customFormat="1" x14ac:dyDescent="0.25">
      <c r="A198" s="67"/>
      <c r="F198" s="57"/>
      <c r="G198" s="57"/>
      <c r="H198" s="57"/>
      <c r="I198" s="57"/>
      <c r="J198" s="57"/>
      <c r="K198" s="57"/>
      <c r="L198" s="57"/>
      <c r="M198" s="57"/>
      <c r="N198" s="57"/>
    </row>
    <row r="199" spans="1:14" s="68" customFormat="1" x14ac:dyDescent="0.25">
      <c r="A199" s="67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 s="68" customFormat="1" x14ac:dyDescent="0.25">
      <c r="A200" s="67"/>
      <c r="F200" s="57"/>
      <c r="G200" s="57"/>
      <c r="H200" s="57"/>
      <c r="I200" s="57"/>
      <c r="J200" s="57"/>
      <c r="K200" s="57"/>
      <c r="L200" s="57"/>
      <c r="M200" s="57"/>
      <c r="N200" s="57"/>
    </row>
    <row r="201" spans="1:14" s="68" customFormat="1" x14ac:dyDescent="0.25">
      <c r="A201" s="67"/>
      <c r="F201" s="57"/>
      <c r="G201" s="57"/>
      <c r="H201" s="57"/>
      <c r="I201" s="57"/>
      <c r="J201" s="57"/>
      <c r="K201" s="57"/>
      <c r="L201" s="57"/>
      <c r="M201" s="57"/>
      <c r="N201" s="57"/>
    </row>
    <row r="202" spans="1:14" s="68" customFormat="1" x14ac:dyDescent="0.25">
      <c r="A202" s="67"/>
      <c r="F202" s="57"/>
      <c r="G202" s="57"/>
      <c r="H202" s="57"/>
      <c r="I202" s="57"/>
      <c r="J202" s="57"/>
      <c r="K202" s="57"/>
      <c r="L202" s="57"/>
      <c r="M202" s="57"/>
      <c r="N202" s="57"/>
    </row>
    <row r="203" spans="1:14" s="68" customFormat="1" x14ac:dyDescent="0.25">
      <c r="A203" s="67"/>
      <c r="F203" s="57"/>
      <c r="G203" s="57"/>
      <c r="H203" s="57"/>
      <c r="I203" s="57"/>
      <c r="J203" s="57"/>
      <c r="K203" s="57"/>
      <c r="L203" s="57"/>
      <c r="M203" s="57"/>
      <c r="N203" s="57"/>
    </row>
    <row r="204" spans="1:14" s="68" customFormat="1" x14ac:dyDescent="0.25">
      <c r="A204" s="67"/>
      <c r="F204" s="57"/>
      <c r="G204" s="57"/>
      <c r="H204" s="57"/>
      <c r="I204" s="57"/>
      <c r="J204" s="57"/>
      <c r="K204" s="57"/>
      <c r="L204" s="57"/>
      <c r="M204" s="57"/>
      <c r="N204" s="57"/>
    </row>
    <row r="205" spans="1:14" s="68" customFormat="1" x14ac:dyDescent="0.25">
      <c r="A205" s="67"/>
      <c r="F205" s="57"/>
      <c r="G205" s="57"/>
      <c r="H205" s="57"/>
      <c r="I205" s="57"/>
      <c r="J205" s="57"/>
      <c r="K205" s="57"/>
      <c r="L205" s="57"/>
      <c r="M205" s="57"/>
      <c r="N205" s="57"/>
    </row>
    <row r="206" spans="1:14" s="68" customFormat="1" x14ac:dyDescent="0.25">
      <c r="A206" s="67"/>
      <c r="F206" s="57"/>
      <c r="G206" s="57"/>
      <c r="H206" s="57"/>
      <c r="I206" s="57"/>
      <c r="J206" s="57"/>
      <c r="K206" s="57"/>
      <c r="L206" s="57"/>
      <c r="M206" s="57"/>
      <c r="N206" s="57"/>
    </row>
    <row r="207" spans="1:14" s="68" customFormat="1" x14ac:dyDescent="0.25">
      <c r="A207" s="67"/>
      <c r="F207" s="57"/>
      <c r="G207" s="57"/>
      <c r="H207" s="57"/>
      <c r="I207" s="57"/>
      <c r="J207" s="57"/>
      <c r="K207" s="57"/>
      <c r="L207" s="57"/>
      <c r="M207" s="57"/>
      <c r="N207" s="57"/>
    </row>
    <row r="208" spans="1:14" s="68" customFormat="1" x14ac:dyDescent="0.25">
      <c r="A208" s="67"/>
      <c r="F208" s="57"/>
      <c r="G208" s="57"/>
      <c r="H208" s="57"/>
      <c r="I208" s="57"/>
      <c r="J208" s="57"/>
      <c r="K208" s="57"/>
      <c r="L208" s="57"/>
      <c r="M208" s="57"/>
      <c r="N208" s="57"/>
    </row>
    <row r="209" spans="1:14" s="68" customFormat="1" x14ac:dyDescent="0.25">
      <c r="A209" s="67"/>
      <c r="F209" s="57"/>
      <c r="G209" s="57"/>
      <c r="H209" s="57"/>
      <c r="I209" s="57"/>
      <c r="J209" s="57"/>
      <c r="K209" s="57"/>
      <c r="L209" s="57"/>
      <c r="M209" s="57"/>
      <c r="N209" s="57"/>
    </row>
    <row r="210" spans="1:14" s="68" customFormat="1" x14ac:dyDescent="0.25">
      <c r="A210" s="67"/>
      <c r="F210" s="57"/>
      <c r="G210" s="57"/>
      <c r="H210" s="57"/>
      <c r="I210" s="57"/>
      <c r="J210" s="57"/>
      <c r="K210" s="57"/>
      <c r="L210" s="57"/>
      <c r="M210" s="57"/>
      <c r="N210" s="57"/>
    </row>
    <row r="211" spans="1:14" s="68" customFormat="1" x14ac:dyDescent="0.25">
      <c r="A211" s="67"/>
      <c r="F211" s="57"/>
      <c r="G211" s="57"/>
      <c r="H211" s="57"/>
      <c r="I211" s="57"/>
      <c r="J211" s="57"/>
      <c r="K211" s="57"/>
      <c r="L211" s="57"/>
      <c r="M211" s="57"/>
      <c r="N211" s="57"/>
    </row>
    <row r="212" spans="1:14" s="68" customFormat="1" x14ac:dyDescent="0.25">
      <c r="A212" s="67"/>
      <c r="F212" s="57"/>
      <c r="G212" s="57"/>
      <c r="H212" s="57"/>
      <c r="I212" s="57"/>
      <c r="J212" s="57"/>
      <c r="K212" s="57"/>
      <c r="L212" s="57"/>
      <c r="M212" s="57"/>
      <c r="N212" s="57"/>
    </row>
    <row r="213" spans="1:14" s="68" customFormat="1" x14ac:dyDescent="0.25">
      <c r="A213" s="67"/>
      <c r="F213" s="57"/>
      <c r="G213" s="57"/>
      <c r="H213" s="57"/>
      <c r="I213" s="57"/>
      <c r="J213" s="57"/>
      <c r="K213" s="57"/>
      <c r="L213" s="57"/>
      <c r="M213" s="57"/>
      <c r="N213" s="57"/>
    </row>
    <row r="214" spans="1:14" s="68" customFormat="1" x14ac:dyDescent="0.25">
      <c r="A214" s="67"/>
      <c r="F214" s="57"/>
      <c r="G214" s="57"/>
      <c r="H214" s="57"/>
      <c r="I214" s="57"/>
      <c r="J214" s="57"/>
      <c r="K214" s="57"/>
      <c r="L214" s="57"/>
      <c r="M214" s="57"/>
      <c r="N214" s="57"/>
    </row>
    <row r="215" spans="1:14" s="68" customFormat="1" x14ac:dyDescent="0.25">
      <c r="A215" s="67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 s="68" customFormat="1" x14ac:dyDescent="0.25">
      <c r="A216" s="67"/>
      <c r="F216" s="57"/>
      <c r="G216" s="57"/>
      <c r="H216" s="57"/>
      <c r="I216" s="57"/>
      <c r="J216" s="57"/>
      <c r="K216" s="57"/>
      <c r="L216" s="57"/>
      <c r="M216" s="57"/>
      <c r="N216" s="57"/>
    </row>
    <row r="217" spans="1:14" s="68" customFormat="1" x14ac:dyDescent="0.25">
      <c r="A217" s="67"/>
      <c r="F217" s="57"/>
      <c r="G217" s="57"/>
      <c r="H217" s="57"/>
      <c r="I217" s="57"/>
      <c r="J217" s="57"/>
      <c r="K217" s="57"/>
      <c r="L217" s="57"/>
      <c r="M217" s="57"/>
      <c r="N217" s="57"/>
    </row>
    <row r="218" spans="1:14" s="68" customFormat="1" x14ac:dyDescent="0.25">
      <c r="A218" s="67"/>
      <c r="F218" s="57"/>
      <c r="G218" s="57"/>
      <c r="H218" s="57"/>
      <c r="I218" s="57"/>
      <c r="J218" s="57"/>
      <c r="K218" s="57"/>
      <c r="L218" s="57"/>
      <c r="M218" s="57"/>
      <c r="N218" s="57"/>
    </row>
    <row r="219" spans="1:14" s="68" customFormat="1" x14ac:dyDescent="0.25">
      <c r="A219" s="67"/>
      <c r="F219" s="57"/>
      <c r="G219" s="57"/>
      <c r="H219" s="57"/>
      <c r="I219" s="57"/>
      <c r="J219" s="57"/>
      <c r="K219" s="57"/>
      <c r="L219" s="57"/>
      <c r="M219" s="57"/>
      <c r="N219" s="57"/>
    </row>
    <row r="220" spans="1:14" s="68" customFormat="1" x14ac:dyDescent="0.25">
      <c r="A220" s="67"/>
      <c r="F220" s="57"/>
      <c r="G220" s="57"/>
      <c r="H220" s="57"/>
      <c r="I220" s="57"/>
      <c r="J220" s="57"/>
      <c r="K220" s="57"/>
      <c r="L220" s="57"/>
      <c r="M220" s="57"/>
      <c r="N220" s="57"/>
    </row>
    <row r="221" spans="1:14" s="68" customFormat="1" x14ac:dyDescent="0.25">
      <c r="A221" s="67"/>
      <c r="F221" s="57"/>
      <c r="G221" s="57"/>
      <c r="H221" s="57"/>
      <c r="I221" s="57"/>
      <c r="J221" s="57"/>
      <c r="K221" s="57"/>
      <c r="L221" s="57"/>
      <c r="M221" s="57"/>
      <c r="N221" s="57"/>
    </row>
    <row r="222" spans="1:14" s="68" customFormat="1" x14ac:dyDescent="0.25">
      <c r="A222" s="67"/>
      <c r="F222" s="57"/>
      <c r="G222" s="57"/>
      <c r="H222" s="57"/>
      <c r="I222" s="57"/>
      <c r="J222" s="57"/>
      <c r="K222" s="57"/>
      <c r="L222" s="57"/>
      <c r="M222" s="57"/>
      <c r="N222" s="57"/>
    </row>
    <row r="223" spans="1:14" s="68" customFormat="1" x14ac:dyDescent="0.25">
      <c r="A223" s="67"/>
      <c r="F223" s="57"/>
      <c r="G223" s="57"/>
      <c r="H223" s="57"/>
      <c r="I223" s="57"/>
      <c r="J223" s="57"/>
      <c r="K223" s="57"/>
      <c r="L223" s="57"/>
      <c r="M223" s="57"/>
      <c r="N223" s="57"/>
    </row>
    <row r="224" spans="1:14" s="68" customFormat="1" x14ac:dyDescent="0.25">
      <c r="A224" s="67"/>
      <c r="F224" s="57"/>
      <c r="G224" s="57"/>
      <c r="H224" s="57"/>
      <c r="I224" s="57"/>
      <c r="J224" s="57"/>
      <c r="K224" s="57"/>
      <c r="L224" s="57"/>
      <c r="M224" s="57"/>
      <c r="N224" s="57"/>
    </row>
    <row r="225" spans="1:14" s="68" customFormat="1" x14ac:dyDescent="0.25">
      <c r="A225" s="67"/>
      <c r="F225" s="57"/>
      <c r="G225" s="57"/>
      <c r="H225" s="57"/>
      <c r="I225" s="57"/>
      <c r="J225" s="57"/>
      <c r="K225" s="57"/>
      <c r="L225" s="57"/>
      <c r="M225" s="57"/>
      <c r="N225" s="57"/>
    </row>
    <row r="226" spans="1:14" s="68" customFormat="1" x14ac:dyDescent="0.25">
      <c r="A226" s="67"/>
      <c r="F226" s="57"/>
      <c r="G226" s="57"/>
      <c r="H226" s="57"/>
      <c r="I226" s="57"/>
      <c r="J226" s="57"/>
      <c r="K226" s="57"/>
      <c r="L226" s="57"/>
      <c r="M226" s="57"/>
      <c r="N226" s="57"/>
    </row>
    <row r="227" spans="1:14" s="68" customFormat="1" x14ac:dyDescent="0.25">
      <c r="A227" s="67"/>
      <c r="F227" s="57"/>
      <c r="G227" s="57"/>
      <c r="H227" s="57"/>
      <c r="I227" s="57"/>
      <c r="J227" s="57"/>
      <c r="K227" s="57"/>
      <c r="L227" s="57"/>
      <c r="M227" s="57"/>
      <c r="N227" s="57"/>
    </row>
    <row r="228" spans="1:14" s="68" customFormat="1" x14ac:dyDescent="0.25">
      <c r="A228" s="67"/>
      <c r="F228" s="57"/>
      <c r="G228" s="57"/>
      <c r="H228" s="57"/>
      <c r="I228" s="57"/>
      <c r="J228" s="57"/>
      <c r="K228" s="57"/>
      <c r="L228" s="57"/>
      <c r="M228" s="57"/>
      <c r="N228" s="57"/>
    </row>
    <row r="229" spans="1:14" s="68" customFormat="1" x14ac:dyDescent="0.25">
      <c r="A229" s="67"/>
      <c r="F229" s="57"/>
      <c r="G229" s="57"/>
      <c r="H229" s="57"/>
      <c r="I229" s="57"/>
      <c r="J229" s="57"/>
      <c r="K229" s="57"/>
      <c r="L229" s="57"/>
      <c r="M229" s="57"/>
      <c r="N229" s="57"/>
    </row>
    <row r="230" spans="1:14" s="68" customFormat="1" x14ac:dyDescent="0.25">
      <c r="A230" s="67"/>
      <c r="F230" s="57"/>
      <c r="G230" s="57"/>
      <c r="H230" s="57"/>
      <c r="I230" s="57"/>
      <c r="J230" s="57"/>
      <c r="K230" s="57"/>
      <c r="L230" s="57"/>
      <c r="M230" s="57"/>
      <c r="N230" s="57"/>
    </row>
    <row r="231" spans="1:14" s="68" customFormat="1" x14ac:dyDescent="0.25">
      <c r="A231" s="67"/>
      <c r="F231" s="57"/>
      <c r="G231" s="57"/>
      <c r="H231" s="57"/>
      <c r="I231" s="57"/>
      <c r="J231" s="57"/>
      <c r="K231" s="57"/>
      <c r="L231" s="57"/>
      <c r="M231" s="57"/>
      <c r="N231" s="57"/>
    </row>
    <row r="232" spans="1:14" s="68" customFormat="1" x14ac:dyDescent="0.25">
      <c r="A232" s="67"/>
      <c r="F232" s="57"/>
      <c r="G232" s="57"/>
      <c r="H232" s="57"/>
      <c r="I232" s="57"/>
      <c r="J232" s="57"/>
      <c r="K232" s="57"/>
      <c r="L232" s="57"/>
      <c r="M232" s="57"/>
      <c r="N232" s="57"/>
    </row>
    <row r="233" spans="1:14" s="68" customFormat="1" x14ac:dyDescent="0.25">
      <c r="A233" s="67"/>
      <c r="F233" s="57"/>
      <c r="G233" s="57"/>
      <c r="H233" s="57"/>
      <c r="I233" s="57"/>
      <c r="J233" s="57"/>
      <c r="K233" s="57"/>
      <c r="L233" s="57"/>
      <c r="M233" s="57"/>
      <c r="N233" s="57"/>
    </row>
    <row r="234" spans="1:14" s="68" customFormat="1" x14ac:dyDescent="0.25">
      <c r="A234" s="67"/>
      <c r="F234" s="57"/>
      <c r="G234" s="57"/>
      <c r="H234" s="57"/>
      <c r="I234" s="57"/>
      <c r="J234" s="57"/>
      <c r="K234" s="57"/>
      <c r="L234" s="57"/>
      <c r="M234" s="57"/>
      <c r="N234" s="57"/>
    </row>
    <row r="235" spans="1:14" s="68" customFormat="1" x14ac:dyDescent="0.25">
      <c r="A235" s="67"/>
      <c r="F235" s="57"/>
      <c r="G235" s="57"/>
      <c r="H235" s="57"/>
      <c r="I235" s="57"/>
      <c r="J235" s="57"/>
      <c r="K235" s="57"/>
      <c r="L235" s="57"/>
      <c r="M235" s="57"/>
      <c r="N235" s="57"/>
    </row>
    <row r="236" spans="1:14" s="68" customFormat="1" x14ac:dyDescent="0.25">
      <c r="A236" s="67"/>
      <c r="F236" s="57"/>
      <c r="G236" s="57"/>
      <c r="H236" s="57"/>
      <c r="I236" s="57"/>
      <c r="J236" s="57"/>
      <c r="K236" s="57"/>
      <c r="L236" s="57"/>
      <c r="M236" s="57"/>
      <c r="N236" s="57"/>
    </row>
    <row r="237" spans="1:14" s="68" customFormat="1" x14ac:dyDescent="0.25">
      <c r="A237" s="67"/>
      <c r="F237" s="57"/>
      <c r="G237" s="57"/>
      <c r="H237" s="57"/>
      <c r="I237" s="57"/>
      <c r="J237" s="57"/>
      <c r="K237" s="57"/>
      <c r="L237" s="57"/>
      <c r="M237" s="57"/>
      <c r="N237" s="57"/>
    </row>
    <row r="238" spans="1:14" s="68" customFormat="1" x14ac:dyDescent="0.25">
      <c r="A238" s="67"/>
      <c r="F238" s="57"/>
      <c r="G238" s="57"/>
      <c r="H238" s="57"/>
      <c r="I238" s="57"/>
      <c r="J238" s="57"/>
      <c r="K238" s="57"/>
      <c r="L238" s="57"/>
      <c r="M238" s="57"/>
      <c r="N238" s="57"/>
    </row>
    <row r="239" spans="1:14" s="68" customFormat="1" x14ac:dyDescent="0.25">
      <c r="A239" s="67"/>
      <c r="F239" s="57"/>
      <c r="G239" s="57"/>
      <c r="H239" s="57"/>
      <c r="I239" s="57"/>
      <c r="J239" s="57"/>
      <c r="K239" s="57"/>
      <c r="L239" s="57"/>
      <c r="M239" s="57"/>
      <c r="N239" s="57"/>
    </row>
    <row r="240" spans="1:14" s="68" customFormat="1" x14ac:dyDescent="0.25">
      <c r="A240" s="67"/>
      <c r="F240" s="57"/>
      <c r="G240" s="57"/>
      <c r="H240" s="57"/>
      <c r="I240" s="57"/>
      <c r="J240" s="57"/>
      <c r="K240" s="57"/>
      <c r="L240" s="57"/>
      <c r="M240" s="57"/>
      <c r="N240" s="57"/>
    </row>
    <row r="241" spans="1:14" s="68" customFormat="1" x14ac:dyDescent="0.25">
      <c r="A241" s="67"/>
      <c r="F241" s="57"/>
      <c r="G241" s="57"/>
      <c r="H241" s="57"/>
      <c r="I241" s="57"/>
      <c r="J241" s="57"/>
      <c r="K241" s="57"/>
      <c r="L241" s="57"/>
      <c r="M241" s="57"/>
      <c r="N241" s="57"/>
    </row>
    <row r="242" spans="1:14" s="68" customFormat="1" x14ac:dyDescent="0.25">
      <c r="A242" s="67"/>
      <c r="F242" s="57"/>
      <c r="G242" s="57"/>
      <c r="H242" s="57"/>
      <c r="I242" s="57"/>
      <c r="J242" s="57"/>
      <c r="K242" s="57"/>
      <c r="L242" s="57"/>
      <c r="M242" s="57"/>
      <c r="N242" s="57"/>
    </row>
    <row r="243" spans="1:14" s="68" customFormat="1" x14ac:dyDescent="0.25">
      <c r="A243" s="67"/>
      <c r="F243" s="57"/>
      <c r="G243" s="57"/>
      <c r="H243" s="57"/>
      <c r="I243" s="57"/>
      <c r="J243" s="57"/>
      <c r="K243" s="57"/>
      <c r="L243" s="57"/>
      <c r="M243" s="57"/>
      <c r="N243" s="57"/>
    </row>
    <row r="244" spans="1:14" s="68" customFormat="1" x14ac:dyDescent="0.25">
      <c r="A244" s="67"/>
      <c r="F244" s="57"/>
      <c r="G244" s="57"/>
      <c r="H244" s="57"/>
      <c r="I244" s="57"/>
      <c r="J244" s="57"/>
      <c r="K244" s="57"/>
      <c r="L244" s="57"/>
      <c r="M244" s="57"/>
      <c r="N244" s="57"/>
    </row>
    <row r="245" spans="1:14" s="68" customFormat="1" x14ac:dyDescent="0.25">
      <c r="A245" s="67"/>
      <c r="F245" s="57"/>
      <c r="G245" s="57"/>
      <c r="H245" s="57"/>
      <c r="I245" s="57"/>
      <c r="J245" s="57"/>
      <c r="K245" s="57"/>
      <c r="L245" s="57"/>
      <c r="M245" s="57"/>
      <c r="N245" s="57"/>
    </row>
    <row r="246" spans="1:14" s="68" customFormat="1" x14ac:dyDescent="0.25">
      <c r="A246" s="67"/>
      <c r="F246" s="57"/>
      <c r="G246" s="57"/>
      <c r="H246" s="57"/>
      <c r="I246" s="57"/>
      <c r="J246" s="57"/>
      <c r="K246" s="57"/>
      <c r="L246" s="57"/>
      <c r="M246" s="57"/>
      <c r="N246" s="57"/>
    </row>
    <row r="247" spans="1:14" s="68" customFormat="1" x14ac:dyDescent="0.25">
      <c r="A247" s="67"/>
      <c r="F247" s="57"/>
      <c r="G247" s="57"/>
      <c r="H247" s="57"/>
      <c r="I247" s="57"/>
      <c r="J247" s="57"/>
      <c r="K247" s="57"/>
      <c r="L247" s="57"/>
      <c r="M247" s="57"/>
      <c r="N247" s="57"/>
    </row>
    <row r="248" spans="1:14" s="68" customFormat="1" x14ac:dyDescent="0.25">
      <c r="A248" s="67"/>
      <c r="F248" s="57"/>
      <c r="G248" s="57"/>
      <c r="H248" s="57"/>
      <c r="I248" s="57"/>
      <c r="J248" s="57"/>
      <c r="K248" s="57"/>
      <c r="L248" s="57"/>
      <c r="M248" s="57"/>
      <c r="N248" s="57"/>
    </row>
    <row r="249" spans="1:14" s="68" customFormat="1" x14ac:dyDescent="0.25">
      <c r="A249" s="67"/>
      <c r="F249" s="57"/>
      <c r="G249" s="57"/>
      <c r="H249" s="57"/>
      <c r="I249" s="57"/>
      <c r="J249" s="57"/>
      <c r="K249" s="57"/>
      <c r="L249" s="57"/>
      <c r="M249" s="57"/>
      <c r="N249" s="57"/>
    </row>
    <row r="250" spans="1:14" s="68" customFormat="1" x14ac:dyDescent="0.25">
      <c r="A250" s="67"/>
      <c r="F250" s="57"/>
      <c r="G250" s="57"/>
      <c r="H250" s="57"/>
      <c r="I250" s="57"/>
      <c r="J250" s="57"/>
      <c r="K250" s="57"/>
      <c r="L250" s="57"/>
      <c r="M250" s="57"/>
      <c r="N250" s="57"/>
    </row>
    <row r="251" spans="1:14" s="68" customFormat="1" x14ac:dyDescent="0.25">
      <c r="A251" s="67"/>
      <c r="F251" s="57"/>
      <c r="G251" s="57"/>
      <c r="H251" s="57"/>
      <c r="I251" s="57"/>
      <c r="J251" s="57"/>
      <c r="K251" s="57"/>
      <c r="L251" s="57"/>
      <c r="M251" s="57"/>
      <c r="N251" s="57"/>
    </row>
    <row r="252" spans="1:14" s="68" customFormat="1" x14ac:dyDescent="0.25">
      <c r="A252" s="67"/>
      <c r="F252" s="57"/>
      <c r="G252" s="57"/>
      <c r="H252" s="57"/>
      <c r="I252" s="57"/>
      <c r="J252" s="57"/>
      <c r="K252" s="57"/>
      <c r="L252" s="57"/>
      <c r="M252" s="57"/>
      <c r="N252" s="57"/>
    </row>
    <row r="253" spans="1:14" s="68" customFormat="1" x14ac:dyDescent="0.25">
      <c r="A253" s="67"/>
      <c r="F253" s="57"/>
      <c r="G253" s="57"/>
      <c r="H253" s="57"/>
      <c r="I253" s="57"/>
      <c r="J253" s="57"/>
      <c r="K253" s="57"/>
      <c r="L253" s="57"/>
      <c r="M253" s="57"/>
      <c r="N253" s="57"/>
    </row>
    <row r="254" spans="1:14" s="68" customFormat="1" x14ac:dyDescent="0.25">
      <c r="A254" s="67"/>
      <c r="F254" s="57"/>
      <c r="G254" s="57"/>
      <c r="H254" s="57"/>
      <c r="I254" s="57"/>
      <c r="J254" s="57"/>
      <c r="K254" s="57"/>
      <c r="L254" s="57"/>
      <c r="M254" s="57"/>
      <c r="N254" s="57"/>
    </row>
    <row r="255" spans="1:14" s="68" customFormat="1" x14ac:dyDescent="0.25">
      <c r="A255" s="67"/>
      <c r="F255" s="57"/>
      <c r="G255" s="57"/>
      <c r="H255" s="57"/>
      <c r="I255" s="57"/>
      <c r="J255" s="57"/>
      <c r="K255" s="57"/>
      <c r="L255" s="57"/>
      <c r="M255" s="57"/>
      <c r="N255" s="57"/>
    </row>
    <row r="256" spans="1:14" s="68" customFormat="1" x14ac:dyDescent="0.25">
      <c r="A256" s="67"/>
      <c r="F256" s="57"/>
      <c r="G256" s="57"/>
      <c r="H256" s="57"/>
      <c r="I256" s="57"/>
      <c r="J256" s="57"/>
      <c r="K256" s="57"/>
      <c r="L256" s="57"/>
      <c r="M256" s="57"/>
      <c r="N256" s="57"/>
    </row>
    <row r="257" spans="1:14" s="68" customFormat="1" x14ac:dyDescent="0.25">
      <c r="A257" s="67"/>
      <c r="F257" s="57"/>
      <c r="G257" s="57"/>
      <c r="H257" s="57"/>
      <c r="I257" s="57"/>
      <c r="J257" s="57"/>
      <c r="K257" s="57"/>
      <c r="L257" s="57"/>
      <c r="M257" s="57"/>
      <c r="N257" s="57"/>
    </row>
    <row r="258" spans="1:14" s="68" customFormat="1" x14ac:dyDescent="0.25">
      <c r="A258" s="67"/>
      <c r="F258" s="57"/>
      <c r="G258" s="57"/>
      <c r="H258" s="57"/>
      <c r="I258" s="57"/>
      <c r="J258" s="57"/>
      <c r="K258" s="57"/>
      <c r="L258" s="57"/>
      <c r="M258" s="57"/>
      <c r="N258" s="57"/>
    </row>
    <row r="259" spans="1:14" s="68" customFormat="1" x14ac:dyDescent="0.25">
      <c r="A259" s="67"/>
      <c r="F259" s="57"/>
      <c r="G259" s="57"/>
      <c r="H259" s="57"/>
      <c r="I259" s="57"/>
      <c r="J259" s="57"/>
      <c r="K259" s="57"/>
      <c r="L259" s="57"/>
      <c r="M259" s="57"/>
      <c r="N259" s="57"/>
    </row>
    <row r="260" spans="1:14" s="68" customFormat="1" x14ac:dyDescent="0.25">
      <c r="A260" s="67"/>
      <c r="F260" s="57"/>
      <c r="G260" s="57"/>
      <c r="H260" s="57"/>
      <c r="I260" s="57"/>
      <c r="J260" s="57"/>
      <c r="K260" s="57"/>
      <c r="L260" s="57"/>
      <c r="M260" s="57"/>
      <c r="N260" s="57"/>
    </row>
    <row r="261" spans="1:14" s="68" customFormat="1" x14ac:dyDescent="0.25">
      <c r="A261" s="67"/>
      <c r="F261" s="57"/>
      <c r="G261" s="57"/>
      <c r="H261" s="57"/>
      <c r="I261" s="57"/>
      <c r="J261" s="57"/>
      <c r="K261" s="57"/>
      <c r="L261" s="57"/>
      <c r="M261" s="57"/>
      <c r="N261" s="57"/>
    </row>
    <row r="262" spans="1:14" s="68" customFormat="1" x14ac:dyDescent="0.25">
      <c r="A262" s="67"/>
      <c r="F262" s="57"/>
      <c r="G262" s="57"/>
      <c r="H262" s="57"/>
      <c r="I262" s="57"/>
      <c r="J262" s="57"/>
      <c r="K262" s="57"/>
      <c r="L262" s="57"/>
      <c r="M262" s="57"/>
      <c r="N262" s="57"/>
    </row>
    <row r="263" spans="1:14" s="68" customFormat="1" x14ac:dyDescent="0.25">
      <c r="A263" s="67"/>
      <c r="F263" s="57"/>
      <c r="G263" s="57"/>
      <c r="H263" s="57"/>
      <c r="I263" s="57"/>
      <c r="J263" s="57"/>
      <c r="K263" s="57"/>
      <c r="L263" s="57"/>
      <c r="M263" s="57"/>
      <c r="N263" s="57"/>
    </row>
    <row r="264" spans="1:14" s="68" customFormat="1" x14ac:dyDescent="0.25">
      <c r="A264" s="67"/>
      <c r="F264" s="57"/>
      <c r="G264" s="57"/>
      <c r="H264" s="57"/>
      <c r="I264" s="57"/>
      <c r="J264" s="57"/>
      <c r="K264" s="57"/>
      <c r="L264" s="57"/>
      <c r="M264" s="57"/>
      <c r="N264" s="57"/>
    </row>
    <row r="265" spans="1:14" s="68" customFormat="1" x14ac:dyDescent="0.25">
      <c r="A265" s="67"/>
      <c r="F265" s="57"/>
      <c r="G265" s="57"/>
      <c r="H265" s="57"/>
      <c r="I265" s="57"/>
      <c r="J265" s="57"/>
      <c r="K265" s="57"/>
      <c r="L265" s="57"/>
      <c r="M265" s="57"/>
      <c r="N265" s="57"/>
    </row>
    <row r="266" spans="1:14" s="68" customFormat="1" x14ac:dyDescent="0.25">
      <c r="A266" s="67"/>
      <c r="F266" s="57"/>
      <c r="G266" s="57"/>
      <c r="H266" s="57"/>
      <c r="I266" s="57"/>
      <c r="J266" s="57"/>
      <c r="K266" s="57"/>
      <c r="L266" s="57"/>
      <c r="M266" s="57"/>
      <c r="N266" s="57"/>
    </row>
    <row r="267" spans="1:14" s="68" customFormat="1" x14ac:dyDescent="0.25">
      <c r="A267" s="67"/>
      <c r="F267" s="57"/>
      <c r="G267" s="57"/>
      <c r="H267" s="57"/>
      <c r="I267" s="57"/>
      <c r="J267" s="57"/>
      <c r="K267" s="57"/>
      <c r="L267" s="57"/>
      <c r="M267" s="57"/>
      <c r="N267" s="57"/>
    </row>
    <row r="268" spans="1:14" s="68" customFormat="1" x14ac:dyDescent="0.25">
      <c r="A268" s="67"/>
      <c r="F268" s="57"/>
      <c r="G268" s="57"/>
      <c r="H268" s="57"/>
      <c r="I268" s="57"/>
      <c r="J268" s="57"/>
      <c r="K268" s="57"/>
      <c r="L268" s="57"/>
      <c r="M268" s="57"/>
      <c r="N268" s="57"/>
    </row>
    <row r="269" spans="1:14" s="68" customFormat="1" x14ac:dyDescent="0.25">
      <c r="A269" s="67"/>
      <c r="F269" s="57"/>
      <c r="G269" s="57"/>
      <c r="H269" s="57"/>
      <c r="I269" s="57"/>
      <c r="J269" s="57"/>
      <c r="K269" s="57"/>
      <c r="L269" s="57"/>
      <c r="M269" s="57"/>
      <c r="N269" s="57"/>
    </row>
    <row r="270" spans="1:14" s="68" customFormat="1" x14ac:dyDescent="0.25">
      <c r="A270" s="67"/>
      <c r="F270" s="57"/>
      <c r="G270" s="57"/>
      <c r="H270" s="57"/>
      <c r="I270" s="57"/>
      <c r="J270" s="57"/>
      <c r="K270" s="57"/>
      <c r="L270" s="57"/>
      <c r="M270" s="57"/>
      <c r="N270" s="57"/>
    </row>
    <row r="271" spans="1:14" s="68" customFormat="1" x14ac:dyDescent="0.25">
      <c r="A271" s="67"/>
      <c r="F271" s="57"/>
      <c r="G271" s="57"/>
      <c r="H271" s="57"/>
      <c r="I271" s="57"/>
      <c r="J271" s="57"/>
      <c r="K271" s="57"/>
      <c r="L271" s="57"/>
      <c r="M271" s="57"/>
      <c r="N271" s="57"/>
    </row>
    <row r="272" spans="1:14" s="68" customFormat="1" x14ac:dyDescent="0.25">
      <c r="A272" s="67"/>
      <c r="F272" s="57"/>
      <c r="G272" s="57"/>
      <c r="H272" s="57"/>
      <c r="I272" s="57"/>
      <c r="J272" s="57"/>
      <c r="K272" s="57"/>
      <c r="L272" s="57"/>
      <c r="M272" s="57"/>
      <c r="N272" s="57"/>
    </row>
    <row r="273" spans="1:14" s="68" customFormat="1" x14ac:dyDescent="0.25">
      <c r="A273" s="67"/>
      <c r="F273" s="57"/>
      <c r="G273" s="57"/>
      <c r="H273" s="57"/>
      <c r="I273" s="57"/>
      <c r="J273" s="57"/>
      <c r="K273" s="57"/>
      <c r="L273" s="57"/>
      <c r="M273" s="57"/>
      <c r="N273" s="57"/>
    </row>
    <row r="274" spans="1:14" s="68" customFormat="1" x14ac:dyDescent="0.25">
      <c r="A274" s="67"/>
      <c r="F274" s="57"/>
      <c r="G274" s="57"/>
      <c r="H274" s="57"/>
      <c r="I274" s="57"/>
      <c r="J274" s="57"/>
      <c r="K274" s="57"/>
      <c r="L274" s="57"/>
      <c r="M274" s="57"/>
      <c r="N274" s="57"/>
    </row>
    <row r="275" spans="1:14" s="68" customFormat="1" x14ac:dyDescent="0.25">
      <c r="A275" s="67"/>
      <c r="F275" s="57"/>
      <c r="G275" s="57"/>
      <c r="H275" s="57"/>
      <c r="I275" s="57"/>
      <c r="J275" s="57"/>
      <c r="K275" s="57"/>
      <c r="L275" s="57"/>
      <c r="M275" s="57"/>
      <c r="N275" s="57"/>
    </row>
    <row r="276" spans="1:14" s="68" customFormat="1" x14ac:dyDescent="0.25">
      <c r="A276" s="67"/>
      <c r="F276" s="57"/>
      <c r="G276" s="57"/>
      <c r="H276" s="57"/>
      <c r="I276" s="57"/>
      <c r="J276" s="57"/>
      <c r="K276" s="57"/>
      <c r="L276" s="57"/>
      <c r="M276" s="57"/>
      <c r="N276" s="57"/>
    </row>
    <row r="277" spans="1:14" s="68" customFormat="1" x14ac:dyDescent="0.25">
      <c r="A277" s="67"/>
      <c r="F277" s="57"/>
      <c r="G277" s="57"/>
      <c r="H277" s="57"/>
      <c r="I277" s="57"/>
      <c r="J277" s="57"/>
      <c r="K277" s="57"/>
      <c r="L277" s="57"/>
      <c r="M277" s="57"/>
      <c r="N277" s="57"/>
    </row>
    <row r="278" spans="1:14" s="68" customFormat="1" x14ac:dyDescent="0.25">
      <c r="A278" s="67"/>
      <c r="F278" s="57"/>
      <c r="G278" s="57"/>
      <c r="H278" s="57"/>
      <c r="I278" s="57"/>
      <c r="J278" s="57"/>
      <c r="K278" s="57"/>
      <c r="L278" s="57"/>
      <c r="M278" s="57"/>
      <c r="N278" s="57"/>
    </row>
    <row r="279" spans="1:14" s="68" customFormat="1" x14ac:dyDescent="0.25">
      <c r="A279" s="67"/>
      <c r="F279" s="57"/>
      <c r="G279" s="57"/>
      <c r="H279" s="57"/>
      <c r="I279" s="57"/>
      <c r="J279" s="57"/>
      <c r="K279" s="57"/>
      <c r="L279" s="57"/>
      <c r="M279" s="57"/>
      <c r="N279" s="57"/>
    </row>
    <row r="280" spans="1:14" s="68" customFormat="1" x14ac:dyDescent="0.25">
      <c r="A280" s="67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 s="68" customFormat="1" x14ac:dyDescent="0.25">
      <c r="A281" s="67"/>
      <c r="F281" s="57"/>
      <c r="G281" s="57"/>
      <c r="H281" s="57"/>
      <c r="I281" s="57"/>
      <c r="J281" s="57"/>
      <c r="K281" s="57"/>
      <c r="L281" s="57"/>
      <c r="M281" s="57"/>
      <c r="N281" s="57"/>
    </row>
    <row r="282" spans="1:14" s="68" customFormat="1" x14ac:dyDescent="0.25">
      <c r="A282" s="67"/>
      <c r="F282" s="57"/>
      <c r="G282" s="57"/>
      <c r="H282" s="57"/>
      <c r="I282" s="57"/>
      <c r="J282" s="57"/>
      <c r="K282" s="57"/>
      <c r="L282" s="57"/>
      <c r="M282" s="57"/>
      <c r="N282" s="57"/>
    </row>
    <row r="283" spans="1:14" s="68" customFormat="1" x14ac:dyDescent="0.25">
      <c r="A283" s="67"/>
      <c r="F283" s="57"/>
      <c r="G283" s="57"/>
      <c r="H283" s="57"/>
      <c r="I283" s="57"/>
      <c r="J283" s="57"/>
      <c r="K283" s="57"/>
      <c r="L283" s="57"/>
      <c r="M283" s="57"/>
      <c r="N283" s="57"/>
    </row>
    <row r="284" spans="1:14" s="68" customFormat="1" x14ac:dyDescent="0.25">
      <c r="A284" s="67"/>
      <c r="F284" s="57"/>
      <c r="G284" s="57"/>
      <c r="H284" s="57"/>
      <c r="I284" s="57"/>
      <c r="J284" s="57"/>
      <c r="K284" s="57"/>
      <c r="L284" s="57"/>
      <c r="M284" s="57"/>
      <c r="N284" s="57"/>
    </row>
    <row r="285" spans="1:14" s="68" customFormat="1" x14ac:dyDescent="0.25">
      <c r="A285" s="67"/>
      <c r="F285" s="57"/>
      <c r="G285" s="57"/>
      <c r="H285" s="57"/>
      <c r="I285" s="57"/>
      <c r="J285" s="57"/>
      <c r="K285" s="57"/>
      <c r="L285" s="57"/>
      <c r="M285" s="57"/>
      <c r="N285" s="57"/>
    </row>
    <row r="286" spans="1:14" s="68" customFormat="1" x14ac:dyDescent="0.25">
      <c r="A286" s="67"/>
      <c r="F286" s="57"/>
      <c r="G286" s="57"/>
      <c r="H286" s="57"/>
      <c r="I286" s="57"/>
      <c r="J286" s="57"/>
      <c r="K286" s="57"/>
      <c r="L286" s="57"/>
      <c r="M286" s="57"/>
      <c r="N286" s="57"/>
    </row>
    <row r="287" spans="1:14" s="68" customFormat="1" x14ac:dyDescent="0.25">
      <c r="A287" s="67"/>
      <c r="F287" s="57"/>
      <c r="G287" s="57"/>
      <c r="H287" s="57"/>
      <c r="I287" s="57"/>
      <c r="J287" s="57"/>
      <c r="K287" s="57"/>
      <c r="L287" s="57"/>
      <c r="M287" s="57"/>
      <c r="N287" s="57"/>
    </row>
    <row r="288" spans="1:14" s="68" customFormat="1" x14ac:dyDescent="0.25">
      <c r="A288" s="67"/>
      <c r="F288" s="57"/>
      <c r="G288" s="57"/>
      <c r="H288" s="57"/>
      <c r="I288" s="57"/>
      <c r="J288" s="57"/>
      <c r="K288" s="57"/>
      <c r="L288" s="57"/>
      <c r="M288" s="57"/>
      <c r="N288" s="57"/>
    </row>
    <row r="289" spans="1:14" s="68" customFormat="1" x14ac:dyDescent="0.25">
      <c r="A289" s="67"/>
      <c r="F289" s="57"/>
      <c r="G289" s="57"/>
      <c r="H289" s="57"/>
      <c r="I289" s="57"/>
      <c r="J289" s="57"/>
      <c r="K289" s="57"/>
      <c r="L289" s="57"/>
      <c r="M289" s="57"/>
      <c r="N289" s="57"/>
    </row>
  </sheetData>
  <mergeCells count="16">
    <mergeCell ref="H124:I125"/>
    <mergeCell ref="F121:F123"/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I4:J4"/>
    <mergeCell ref="H4:H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8" fitToHeight="0" orientation="portrait" r:id="rId1"/>
  <headerFooter alignWithMargins="0">
    <oddFooter>&amp;C&amp;"Garamond,Corsivo"&amp;P / &amp;N</oddFooter>
  </headerFooter>
  <rowBreaks count="2" manualBreakCount="2">
    <brk id="33" max="9" man="1"/>
    <brk id="8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Stato Patrimoniale - Attivo</vt:lpstr>
      <vt:lpstr>Stato Patrimoniale - Passivo</vt:lpstr>
      <vt:lpstr>Conto Economico</vt:lpstr>
      <vt:lpstr>'Conto Economico'!Area_stampa</vt:lpstr>
      <vt:lpstr>'Stato Patrimoniale - Attivo'!Area_stampa</vt:lpstr>
      <vt:lpstr>'Stato Patrimoniale - Passivo'!Area_stampa</vt:lpstr>
      <vt:lpstr>'Conto Economico'!Titoli_stampa</vt:lpstr>
      <vt:lpstr>'Stato Patrimoniale - Attivo'!Titoli_stampa</vt:lpstr>
      <vt:lpstr>'Stato Patrimoniale - Passivo'!Titoli_stampa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Cardella</dc:creator>
  <cp:lastModifiedBy>Pietro Cardella</cp:lastModifiedBy>
  <cp:lastPrinted>2025-07-29T10:49:56Z</cp:lastPrinted>
  <dcterms:created xsi:type="dcterms:W3CDTF">2011-12-14T14:52:49Z</dcterms:created>
  <dcterms:modified xsi:type="dcterms:W3CDTF">2025-07-29T13:37:37Z</dcterms:modified>
</cp:coreProperties>
</file>